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30" activeTab="1"/>
  </bookViews>
  <sheets>
    <sheet name="vzor-manual" sheetId="1" r:id="rId1"/>
    <sheet name="soupisky" sheetId="2" r:id="rId2"/>
    <sheet name="pořadí" sheetId="3" r:id="rId3"/>
    <sheet name="výsledky" sheetId="4" r:id="rId4"/>
    <sheet name="60 m " sheetId="5" r:id="rId5"/>
    <sheet name="600 m" sheetId="6" r:id="rId6"/>
    <sheet name="výška" sheetId="7" r:id="rId7"/>
    <sheet name="dálka" sheetId="8" r:id="rId8"/>
    <sheet name="míček" sheetId="9" r:id="rId9"/>
    <sheet name="4x60 m" sheetId="10" r:id="rId10"/>
  </sheets>
  <definedNames/>
  <calcPr fullCalcOnLoad="1"/>
</workbook>
</file>

<file path=xl/sharedStrings.xml><?xml version="1.0" encoding="utf-8"?>
<sst xmlns="http://schemas.openxmlformats.org/spreadsheetml/2006/main" count="963" uniqueCount="283">
  <si>
    <t>Disciplína</t>
  </si>
  <si>
    <t>Příjmení</t>
  </si>
  <si>
    <t>Jméno</t>
  </si>
  <si>
    <t>Rok</t>
  </si>
  <si>
    <t>nar.</t>
  </si>
  <si>
    <t>Nejlepší</t>
  </si>
  <si>
    <t xml:space="preserve">Výkon </t>
  </si>
  <si>
    <t>v závodě</t>
  </si>
  <si>
    <t>Body</t>
  </si>
  <si>
    <t>Celkem</t>
  </si>
  <si>
    <t>body</t>
  </si>
  <si>
    <t>osob.výkon</t>
  </si>
  <si>
    <t>60 m</t>
  </si>
  <si>
    <t>Výška</t>
  </si>
  <si>
    <t>Dálka</t>
  </si>
  <si>
    <t>4 x 60 m</t>
  </si>
  <si>
    <t>Pořadí v kraji</t>
  </si>
  <si>
    <t>Pořadí ve finále</t>
  </si>
  <si>
    <t>Celkem bodů</t>
  </si>
  <si>
    <t>POHÁR ROZHLASU</t>
  </si>
  <si>
    <t>Kategorie :</t>
  </si>
  <si>
    <t>Škola :</t>
  </si>
  <si>
    <t>Přesná adresa :</t>
  </si>
  <si>
    <t>Závod :</t>
  </si>
  <si>
    <t>Místo :</t>
  </si>
  <si>
    <t>Datum :</t>
  </si>
  <si>
    <t>Měření časů :</t>
  </si>
  <si>
    <t xml:space="preserve"> = 0-elektricky ; 1-ručně</t>
  </si>
  <si>
    <t>Platný</t>
  </si>
  <si>
    <t>rekord</t>
  </si>
  <si>
    <t>Start.číslo</t>
  </si>
  <si>
    <t>Příjmení a jméno</t>
  </si>
  <si>
    <t>Rok nar.</t>
  </si>
  <si>
    <t>oddílová příslušnost</t>
  </si>
  <si>
    <t>Dráha</t>
  </si>
  <si>
    <t>Čas</t>
  </si>
  <si>
    <t>Pořadí</t>
  </si>
  <si>
    <t>Celkové umístění</t>
  </si>
  <si>
    <t>1.běh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</si>
  <si>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</si>
  <si>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</si>
  <si>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</si>
  <si>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</si>
  <si>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</si>
  <si>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</si>
  <si>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</si>
  <si>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</si>
  <si>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Název závodů :</t>
  </si>
  <si>
    <t xml:space="preserve">Místo : </t>
  </si>
  <si>
    <t xml:space="preserve"> Pořadatel : </t>
  </si>
  <si>
    <t xml:space="preserve">Kategorie : </t>
  </si>
  <si>
    <t xml:space="preserve">Český atletický svaz - AŠSK </t>
  </si>
  <si>
    <t>Kategorie:</t>
  </si>
  <si>
    <t>Postupné výšky</t>
  </si>
  <si>
    <t xml:space="preserve">1. ……..         </t>
  </si>
  <si>
    <t xml:space="preserve">2. ……..         </t>
  </si>
  <si>
    <t xml:space="preserve">3. ……..         </t>
  </si>
  <si>
    <t xml:space="preserve">4. ……..         </t>
  </si>
  <si>
    <t xml:space="preserve">5. ……..         </t>
  </si>
  <si>
    <t xml:space="preserve">6. ……..         </t>
  </si>
  <si>
    <t xml:space="preserve">7. ……..         </t>
  </si>
  <si>
    <t xml:space="preserve">8. ……..         </t>
  </si>
  <si>
    <t xml:space="preserve">9. ……..         </t>
  </si>
  <si>
    <t xml:space="preserve">10. ……..         </t>
  </si>
  <si>
    <t>Výkon</t>
  </si>
  <si>
    <t>Umístění</t>
  </si>
  <si>
    <t>1. pokus</t>
  </si>
  <si>
    <t>2. pokus</t>
  </si>
  <si>
    <t>3. pokus</t>
  </si>
  <si>
    <t>4. pokus</t>
  </si>
  <si>
    <t>5. pokus</t>
  </si>
  <si>
    <t>6. pokus</t>
  </si>
  <si>
    <t>pořadí</t>
  </si>
  <si>
    <t>škola</t>
  </si>
  <si>
    <t>výška</t>
  </si>
  <si>
    <t>dálka</t>
  </si>
  <si>
    <t>škola - oddíl</t>
  </si>
  <si>
    <t>Český atletický svaz - AŠSK</t>
  </si>
  <si>
    <t xml:space="preserve">Název závodů : </t>
  </si>
  <si>
    <t>štafeta 4 x 60 m</t>
  </si>
  <si>
    <t>skok daleký</t>
  </si>
  <si>
    <t>skok vysoký</t>
  </si>
  <si>
    <t>A</t>
  </si>
  <si>
    <t>B</t>
  </si>
  <si>
    <t>Závod:</t>
  </si>
  <si>
    <t>bodů celk.</t>
  </si>
  <si>
    <t>Proč zpracování v Excelu ?</t>
  </si>
  <si>
    <t>MANUÁL</t>
  </si>
  <si>
    <t>Dostupnost, všeobecná znalost programu, několika stupňové zpracování závodů.</t>
  </si>
  <si>
    <t>Možnosti programu :</t>
  </si>
  <si>
    <t>Tzn. Dokumentace závodů se provádí na kartičkách, zápisech mimo program a výkony se převedou do</t>
  </si>
  <si>
    <t>jednotlivých disciplín jejich zápisy pro vytištění a pro zápis výkonů. Zápis výkonu se automaticky přenese</t>
  </si>
  <si>
    <t>do soupisek do části výkony a automaticky se i obodují. V části body celkem se dva lepší výkony u každé</t>
  </si>
  <si>
    <r>
      <t>a)</t>
    </r>
    <r>
      <rPr>
        <sz val="10"/>
        <rFont val="Arial CE"/>
        <family val="0"/>
      </rPr>
      <t xml:space="preserve"> </t>
    </r>
    <r>
      <rPr>
        <b/>
        <u val="single"/>
        <sz val="10"/>
        <rFont val="Arial CE"/>
        <family val="2"/>
      </rPr>
      <t>Vytváření výsledků přímo v soupiskách</t>
    </r>
    <r>
      <rPr>
        <sz val="10"/>
        <rFont val="Arial CE"/>
        <family val="0"/>
      </rPr>
      <t xml:space="preserve"> - používáme listy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 a </t>
    </r>
    <r>
      <rPr>
        <b/>
        <sz val="10"/>
        <rFont val="Arial CE"/>
        <family val="2"/>
      </rPr>
      <t>"pořadí"</t>
    </r>
    <r>
      <rPr>
        <sz val="10"/>
        <rFont val="Arial CE"/>
        <family val="0"/>
      </rPr>
      <t>.</t>
    </r>
  </si>
  <si>
    <t xml:space="preserve">Zatím jen tento jednoduchý manuál pro ověřování živatoschopnosti programu. Samozřejmě, pokud se Vám bude </t>
  </si>
  <si>
    <t>zdát že je vhodné jej vylepšit jsou další možnosti hlavně v oblasti maker.</t>
  </si>
  <si>
    <t>Obdobným způsobem se dá ještě vytvořit čtyřboj mládeže i případné startovní a výsledkové listiny běžných závodů.</t>
  </si>
  <si>
    <t>Zdraví Karel Šebelka</t>
  </si>
  <si>
    <t xml:space="preserve">disciplíny sečtou a ty se zase sečtou do celkového bodového součtu. V listu "pořadí" se průběžně po </t>
  </si>
  <si>
    <t>každém zápisu výkonu objevují bodové hodnoty i výkony. V listu "pořadí" se pořadí musí průběžně nebo na</t>
  </si>
  <si>
    <t xml:space="preserve">Pozor ! Zrušíte s tím možnost propojení zápisů se soupiskami, proto je uveden list "soupisky zal" nebo si </t>
  </si>
  <si>
    <t>předem zazálohujte např. tím, že vytvoříte nový list "soupisky 2", které ale při dalším použití musíte opět</t>
  </si>
  <si>
    <t xml:space="preserve"> přejmenovat na "soupisky" neboť jenom tento list komunikuje v systému provázání jednotlivých listů.</t>
  </si>
  <si>
    <t>mladší žáci 88-89</t>
  </si>
  <si>
    <t>1000 m</t>
  </si>
  <si>
    <t>Míček</t>
  </si>
  <si>
    <t>2.běh</t>
  </si>
  <si>
    <t>3.běh</t>
  </si>
  <si>
    <t>4.běh</t>
  </si>
  <si>
    <t>Start.č.</t>
  </si>
  <si>
    <t>Číslo znač.</t>
  </si>
  <si>
    <t>Číslo kontr.</t>
  </si>
  <si>
    <t>Umíst.</t>
  </si>
  <si>
    <t>Číslo značk.</t>
  </si>
  <si>
    <r>
      <t xml:space="preserve">Vložením vstupních dat </t>
    </r>
    <r>
      <rPr>
        <b/>
        <sz val="10"/>
        <rFont val="Arial CE"/>
        <family val="2"/>
      </rPr>
      <t>/jmen a ročníků, názvu školy/</t>
    </r>
    <r>
      <rPr>
        <sz val="10"/>
        <rFont val="Arial CE"/>
        <family val="0"/>
      </rPr>
      <t xml:space="preserve"> do listu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, získáte provázáním listů </t>
    </r>
  </si>
  <si>
    <t>soupisek jednotlivých družstev - List "soupisky".Buňky se vzorci jsou zamknuty, nutno odemknout.</t>
  </si>
  <si>
    <r>
      <t>Vyplň !!</t>
    </r>
    <r>
      <rPr>
        <sz val="10"/>
        <rFont val="Arial CE"/>
        <family val="0"/>
      </rPr>
      <t xml:space="preserve"> Před závodem</t>
    </r>
  </si>
  <si>
    <r>
      <t>Vyplň !</t>
    </r>
    <r>
      <rPr>
        <sz val="10"/>
        <rFont val="Arial CE"/>
        <family val="0"/>
      </rPr>
      <t>! Při závodě</t>
    </r>
  </si>
  <si>
    <t>roč :</t>
  </si>
  <si>
    <r>
      <t>Vyplň !!</t>
    </r>
    <r>
      <rPr>
        <sz val="10"/>
        <rFont val="Arial CE"/>
        <family val="0"/>
      </rPr>
      <t xml:space="preserve"> Při závodě</t>
    </r>
  </si>
  <si>
    <t>b</t>
  </si>
  <si>
    <t>c</t>
  </si>
  <si>
    <t>d</t>
  </si>
  <si>
    <t>e</t>
  </si>
  <si>
    <t>f</t>
  </si>
  <si>
    <t>g</t>
  </si>
  <si>
    <t>h</t>
  </si>
  <si>
    <t>Data - Seřadit -</t>
  </si>
  <si>
    <t>Řazení dat :</t>
  </si>
  <si>
    <t>Úpravy - kopírovat - vlož jinak - hodnoty</t>
  </si>
  <si>
    <t>Blok pro tisk :</t>
  </si>
  <si>
    <t xml:space="preserve">Psaní výkonu : </t>
  </si>
  <si>
    <t>Startč.</t>
  </si>
  <si>
    <t xml:space="preserve"> w =</t>
  </si>
  <si>
    <t>Heslo  :pr</t>
  </si>
  <si>
    <r>
      <t xml:space="preserve">konci setřídit, toto je podrobně uvedeno přímo na listě </t>
    </r>
    <r>
      <rPr>
        <b/>
        <sz val="10"/>
        <rFont val="Arial CE"/>
        <family val="0"/>
      </rPr>
      <t>"pořadí"</t>
    </r>
    <r>
      <rPr>
        <sz val="10"/>
        <rFont val="Arial CE"/>
        <family val="0"/>
      </rPr>
      <t xml:space="preserve">. </t>
    </r>
  </si>
  <si>
    <t>Očekávám poznatky a náměty na vylepšení případné i zatracení.</t>
  </si>
  <si>
    <r>
      <t xml:space="preserve">Upozornění : </t>
    </r>
    <r>
      <rPr>
        <sz val="10"/>
        <rFont val="Arial CE"/>
        <family val="0"/>
      </rPr>
      <t>S</t>
    </r>
    <r>
      <rPr>
        <sz val="10"/>
        <rFont val="Arial CE"/>
        <family val="2"/>
      </rPr>
      <t xml:space="preserve">oupisky jsou připraveny pro 8 družstev, tzn. že ve startovních listinách je připraveno 24 kolonek </t>
    </r>
  </si>
  <si>
    <t>pokud budete mít méně družstev neobsazené kolonky ve start.listinách můžete vymazat nebo lépe skrýt.</t>
  </si>
  <si>
    <t xml:space="preserve">Pokud ovšem budete potřebovat soupisky pro více družstev než-li je 8, pak si otevřete další závod podle potřeby. </t>
  </si>
  <si>
    <r>
      <t xml:space="preserve">do jednoho závodu listy </t>
    </r>
    <r>
      <rPr>
        <b/>
        <sz val="10"/>
        <rFont val="Arial CE"/>
        <family val="0"/>
      </rPr>
      <t>"pořadí" a setřídit je a máte konečné pořadí celé kategorie tj. 15-ti družstev.</t>
    </r>
  </si>
  <si>
    <t>Závod o více družstvech, než je v nabídce.</t>
  </si>
  <si>
    <t>( V nabídce jsou možnosti pro 4, 6 nebo 8 družstev), pro Váš konkrétní případ si z těchto variant vyberte.</t>
  </si>
  <si>
    <t>stejná kategorie,( provázání listů pro konečné pořadí celé kategorie) , tj. pro 15 družstev]. Stačí z obou programů sloučit</t>
  </si>
  <si>
    <t xml:space="preserve">Např pro potřebu 15 družstev  = 8+8, otevřete si dvakrát soubor pro 8 družstev [pozor !! Na jednom počítači aby byla  </t>
  </si>
  <si>
    <t>600 m</t>
  </si>
  <si>
    <t xml:space="preserve">mladší žákyně </t>
  </si>
  <si>
    <t>90-91</t>
  </si>
  <si>
    <t>míček</t>
  </si>
  <si>
    <t>Výkon  v závodě</t>
  </si>
  <si>
    <t>:</t>
  </si>
  <si>
    <t>Čas            m. : vteřiny</t>
  </si>
  <si>
    <r>
      <t xml:space="preserve">do sloupce F pouze minuty  např.: </t>
    </r>
    <r>
      <rPr>
        <b/>
        <sz val="10"/>
        <rFont val="Arial CE"/>
        <family val="0"/>
      </rPr>
      <t>2</t>
    </r>
  </si>
  <si>
    <r>
      <t xml:space="preserve">do sloupce H pouze vteřiny na 2 desetinná místa  např.: </t>
    </r>
    <r>
      <rPr>
        <b/>
        <sz val="10"/>
        <rFont val="Arial CE"/>
        <family val="0"/>
      </rPr>
      <t>02,54</t>
    </r>
  </si>
  <si>
    <r>
      <t xml:space="preserve">označ blok </t>
    </r>
    <r>
      <rPr>
        <b/>
        <sz val="10"/>
        <rFont val="Arial CE"/>
        <family val="0"/>
      </rPr>
      <t>A1.H215</t>
    </r>
  </si>
  <si>
    <r>
      <t>označ blok</t>
    </r>
    <r>
      <rPr>
        <b/>
        <sz val="10"/>
        <rFont val="Arial CE"/>
        <family val="0"/>
      </rPr>
      <t xml:space="preserve"> B7.H12</t>
    </r>
  </si>
  <si>
    <r>
      <t>podle sloupce</t>
    </r>
    <r>
      <rPr>
        <b/>
        <sz val="10"/>
        <rFont val="Arial CE"/>
        <family val="0"/>
      </rPr>
      <t xml:space="preserve"> H</t>
    </r>
    <r>
      <rPr>
        <sz val="10"/>
        <rFont val="Arial CE"/>
        <family val="0"/>
      </rPr>
      <t xml:space="preserve"> - vzestupně</t>
    </r>
  </si>
  <si>
    <r>
      <t>označ blok</t>
    </r>
    <r>
      <rPr>
        <b/>
        <sz val="10"/>
        <rFont val="Arial CE"/>
        <family val="0"/>
      </rPr>
      <t xml:space="preserve"> B15.H20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</si>
  <si>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vzestupně</t>
    </r>
  </si>
  <si>
    <r>
      <t>označ blok</t>
    </r>
    <r>
      <rPr>
        <b/>
        <sz val="10"/>
        <rFont val="Arial CE"/>
        <family val="0"/>
      </rPr>
      <t xml:space="preserve"> B23.H28</t>
    </r>
  </si>
  <si>
    <r>
      <t xml:space="preserve">podle sloupce </t>
    </r>
    <r>
      <rPr>
        <b/>
        <sz val="10"/>
        <rFont val="Arial CE"/>
        <family val="0"/>
      </rPr>
      <t>F</t>
    </r>
    <r>
      <rPr>
        <sz val="10"/>
        <rFont val="Arial CE"/>
        <family val="0"/>
      </rPr>
      <t xml:space="preserve"> - vzestupně</t>
    </r>
  </si>
  <si>
    <r>
      <t xml:space="preserve">dále podle sloupce </t>
    </r>
    <r>
      <rPr>
        <b/>
        <sz val="10"/>
        <rFont val="Arial CE"/>
        <family val="0"/>
      </rPr>
      <t xml:space="preserve">H </t>
    </r>
    <r>
      <rPr>
        <sz val="10"/>
        <rFont val="Arial CE"/>
        <family val="0"/>
      </rPr>
      <t>- vzestupně</t>
    </r>
    <r>
      <rPr>
        <sz val="10"/>
        <rFont val="Arial CE"/>
        <family val="0"/>
      </rPr>
      <t xml:space="preserve"> </t>
    </r>
  </si>
  <si>
    <r>
      <t>označ blok</t>
    </r>
    <r>
      <rPr>
        <b/>
        <sz val="10"/>
        <rFont val="Arial CE"/>
        <family val="0"/>
      </rPr>
      <t xml:space="preserve"> B31.H36</t>
    </r>
  </si>
  <si>
    <r>
      <t xml:space="preserve">označ blok </t>
    </r>
    <r>
      <rPr>
        <b/>
        <sz val="10"/>
        <rFont val="Arial CE"/>
        <family val="0"/>
      </rPr>
      <t>B41.H52</t>
    </r>
  </si>
  <si>
    <r>
      <t xml:space="preserve">označ blok </t>
    </r>
    <r>
      <rPr>
        <b/>
        <sz val="10"/>
        <rFont val="Arial CE"/>
        <family val="0"/>
      </rPr>
      <t>B55.H66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</si>
  <si>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sestupně</t>
    </r>
  </si>
  <si>
    <r>
      <t>podle sloupce</t>
    </r>
    <r>
      <rPr>
        <b/>
        <sz val="10"/>
        <rFont val="Arial CE"/>
        <family val="0"/>
      </rPr>
      <t xml:space="preserve"> I</t>
    </r>
    <r>
      <rPr>
        <sz val="10"/>
        <rFont val="Arial CE"/>
        <family val="0"/>
      </rPr>
      <t xml:space="preserve"> - vzestupně</t>
    </r>
  </si>
  <si>
    <r>
      <t>označ blok</t>
    </r>
    <r>
      <rPr>
        <b/>
        <sz val="10"/>
        <rFont val="Arial CE"/>
        <family val="0"/>
      </rPr>
      <t xml:space="preserve"> B69.H92</t>
    </r>
  </si>
  <si>
    <r>
      <t xml:space="preserve">označ blok </t>
    </r>
    <r>
      <rPr>
        <b/>
        <sz val="10"/>
        <rFont val="Arial CE"/>
        <family val="0"/>
      </rPr>
      <t>B95.H118</t>
    </r>
  </si>
  <si>
    <r>
      <t>označ blok</t>
    </r>
    <r>
      <rPr>
        <b/>
        <sz val="10"/>
        <rFont val="Arial CE"/>
        <family val="0"/>
      </rPr>
      <t xml:space="preserve"> B121.H144</t>
    </r>
  </si>
  <si>
    <r>
      <t xml:space="preserve">označ blok </t>
    </r>
    <r>
      <rPr>
        <b/>
        <sz val="10"/>
        <rFont val="Arial CE"/>
        <family val="0"/>
      </rPr>
      <t>B149.I172</t>
    </r>
  </si>
  <si>
    <r>
      <t xml:space="preserve">označ blok </t>
    </r>
    <r>
      <rPr>
        <b/>
        <sz val="10"/>
        <rFont val="Arial CE"/>
        <family val="0"/>
      </rPr>
      <t>B174.I197</t>
    </r>
  </si>
  <si>
    <r>
      <t xml:space="preserve">podle sloupce </t>
    </r>
    <r>
      <rPr>
        <b/>
        <sz val="10"/>
        <rFont val="Arial CE"/>
        <family val="0"/>
      </rPr>
      <t>I</t>
    </r>
    <r>
      <rPr>
        <sz val="10"/>
        <rFont val="Arial CE"/>
        <family val="0"/>
      </rPr>
      <t xml:space="preserve"> - vzestupně</t>
    </r>
  </si>
  <si>
    <r>
      <t xml:space="preserve">označ blok </t>
    </r>
    <r>
      <rPr>
        <b/>
        <sz val="10"/>
        <rFont val="Arial CE"/>
        <family val="0"/>
      </rPr>
      <t>B200.I215</t>
    </r>
  </si>
  <si>
    <t>Výkon v závodě</t>
  </si>
  <si>
    <r>
      <t xml:space="preserve">podle sloupce </t>
    </r>
    <r>
      <rPr>
        <b/>
        <sz val="10"/>
        <rFont val="Arial CE"/>
        <family val="0"/>
      </rPr>
      <t>D</t>
    </r>
    <r>
      <rPr>
        <sz val="10"/>
        <rFont val="Arial CE"/>
        <family val="0"/>
      </rPr>
      <t xml:space="preserve"> - sestupně</t>
    </r>
  </si>
  <si>
    <t>A1.M22</t>
  </si>
  <si>
    <r>
      <t xml:space="preserve">označ blok </t>
    </r>
    <r>
      <rPr>
        <b/>
        <sz val="10"/>
        <rFont val="Arial CE"/>
        <family val="0"/>
      </rPr>
      <t>B6.S21</t>
    </r>
  </si>
  <si>
    <t>PR 2004 KŠ</t>
  </si>
  <si>
    <t>POŘADÍ DRUŽSTEV :</t>
  </si>
  <si>
    <t xml:space="preserve">V  Ý  S  L  E  D  K  Y  : </t>
  </si>
  <si>
    <t>karelsebelka@seznam.cz</t>
  </si>
  <si>
    <t>M608 346 308</t>
  </si>
  <si>
    <t>T485 131 694</t>
  </si>
  <si>
    <t>Pomocný výpočet</t>
  </si>
  <si>
    <t>Turnov</t>
  </si>
  <si>
    <t xml:space="preserve">POHÁR ROZHLASU </t>
  </si>
  <si>
    <t>Šimáčková Jana</t>
  </si>
  <si>
    <t>Holečková Laďka</t>
  </si>
  <si>
    <t>Čapková Andrea</t>
  </si>
  <si>
    <t>Tauchmanová Karolína</t>
  </si>
  <si>
    <t>Plecháčová Eliška</t>
  </si>
  <si>
    <t>Vydrová Lenka</t>
  </si>
  <si>
    <t>Šemberová Kristýna</t>
  </si>
  <si>
    <t>ZŠ a MŠ Studenec</t>
  </si>
  <si>
    <t>Studenec 367</t>
  </si>
  <si>
    <t>Vélová Adéla</t>
  </si>
  <si>
    <t>Němečková Eliška</t>
  </si>
  <si>
    <t>Hanušová Kristýna</t>
  </si>
  <si>
    <t xml:space="preserve">Hanušová Kristýna </t>
  </si>
  <si>
    <t>Žuchová Daniela</t>
  </si>
  <si>
    <t>Hoferová Karin</t>
  </si>
  <si>
    <t>Šikolová Tereza</t>
  </si>
  <si>
    <t>Bičianová Michala</t>
  </si>
  <si>
    <t>Bastlová René</t>
  </si>
  <si>
    <t>Hálová Nikol</t>
  </si>
  <si>
    <t>Petráčková Pamela</t>
  </si>
  <si>
    <t>Gymnázium Dr.Randy</t>
  </si>
  <si>
    <t>Jablonec n.N.</t>
  </si>
  <si>
    <t>Hálová</t>
  </si>
  <si>
    <t>Bičianová</t>
  </si>
  <si>
    <t>Žuchová</t>
  </si>
  <si>
    <t>Němečková</t>
  </si>
  <si>
    <t>Hanušová</t>
  </si>
  <si>
    <t>Kučerová Kristýna</t>
  </si>
  <si>
    <t>Morávková Natálie</t>
  </si>
  <si>
    <t>Šulcová Kamila</t>
  </si>
  <si>
    <t>Sudková Tereza</t>
  </si>
  <si>
    <t>Dontová Nikola</t>
  </si>
  <si>
    <t>Mazurkiewiczová Magda</t>
  </si>
  <si>
    <t>Skořepová Markéta</t>
  </si>
  <si>
    <t>Kosová Karolína</t>
  </si>
  <si>
    <t>Základní škola T.G. Masaryka</t>
  </si>
  <si>
    <t>Komenského 1000, 51251 Lomnice n.Pop.</t>
  </si>
  <si>
    <t>Katka</t>
  </si>
  <si>
    <t>Nikola</t>
  </si>
  <si>
    <t>Michaela</t>
  </si>
  <si>
    <t>Pavlína</t>
  </si>
  <si>
    <t>Andrea</t>
  </si>
  <si>
    <t>Schauerová</t>
  </si>
  <si>
    <t>Veronika</t>
  </si>
  <si>
    <t>Miachela</t>
  </si>
  <si>
    <t>Lenka</t>
  </si>
  <si>
    <t>Bokhorstová</t>
  </si>
  <si>
    <t>Esmeé</t>
  </si>
  <si>
    <t>Štěpánka</t>
  </si>
  <si>
    <t>Janatová Katka</t>
  </si>
  <si>
    <t>Hanušová Nikola</t>
  </si>
  <si>
    <t>Sedláčková Michaela</t>
  </si>
  <si>
    <t>Pacholíková Pavlína</t>
  </si>
  <si>
    <t>Soukupová Andrea</t>
  </si>
  <si>
    <t>Schauerová Veronika</t>
  </si>
  <si>
    <t>Šupová Katka</t>
  </si>
  <si>
    <t>Poloprutská Lenka</t>
  </si>
  <si>
    <t>Bokhorstová Esmeé</t>
  </si>
  <si>
    <t>Pěničková Štěpánka</t>
  </si>
  <si>
    <t>Hýsková Kateřina</t>
  </si>
  <si>
    <t>Wagnerová Veronika</t>
  </si>
  <si>
    <t>Petrtýlová Kateřina</t>
  </si>
  <si>
    <t>Kartousová Věra</t>
  </si>
  <si>
    <t>Lehká Gabriela</t>
  </si>
  <si>
    <t>Janoušková Aneta</t>
  </si>
  <si>
    <t>Bartoňová Pavlína</t>
  </si>
  <si>
    <t>Kalinová Alexandra</t>
  </si>
  <si>
    <t>Meislová Tereza</t>
  </si>
  <si>
    <t>Základní škola Jablonec nad Nisou</t>
  </si>
  <si>
    <t xml:space="preserve"> - Mšeno, Arbesova 30</t>
  </si>
  <si>
    <t>Vachtová Barbora</t>
  </si>
  <si>
    <t>Radoňská Gabriela</t>
  </si>
  <si>
    <t>Březinová Martina</t>
  </si>
  <si>
    <t>Pavlíčková Michaela</t>
  </si>
  <si>
    <t>Schlenkerová Kristýna</t>
  </si>
  <si>
    <t>Majorová Michaela</t>
  </si>
  <si>
    <t>Vojířová Petra</t>
  </si>
  <si>
    <t>Kučerová Monika</t>
  </si>
  <si>
    <t>ZŠ U lesa Nový Bor</t>
  </si>
  <si>
    <t>Vojířová</t>
  </si>
  <si>
    <t>Schlenkerová</t>
  </si>
  <si>
    <t>Urbanová</t>
  </si>
  <si>
    <t>Majorová</t>
  </si>
  <si>
    <t>Radoňská</t>
  </si>
  <si>
    <t>Pavlíčková</t>
  </si>
  <si>
    <t>Vachtová B.</t>
  </si>
  <si>
    <t>ZŠ Jilemnice, Komenského 288</t>
  </si>
  <si>
    <t>Jilemnice 51401</t>
  </si>
  <si>
    <t>Krajské finále LK</t>
  </si>
  <si>
    <t>Mazurkiewiczová</t>
  </si>
  <si>
    <t>Kosová</t>
  </si>
  <si>
    <t>Skořepová</t>
  </si>
  <si>
    <t>Čermáková</t>
  </si>
  <si>
    <t>Monika Kučerová</t>
  </si>
  <si>
    <t>Tokarová Dominika</t>
  </si>
  <si>
    <t>Barancová Markéta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</si>
</sst>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m:ss.00"/>
    <numFmt numFmtId="169" formatCode="00.00"/>
    <numFmt numFmtId="170" formatCode="[$-405]d\.\ mmmm\ yyyy"/>
    <numFmt numFmtId="171" formatCode="dd/mm/yy;@"/>
  </numFmts>
  <fonts count="31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sz val="7"/>
      <name val="Arial CE"/>
      <family val="0"/>
    </font>
    <font>
      <b/>
      <sz val="1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3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15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1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wrapText="1" shrinkToFit="1"/>
    </xf>
    <xf numFmtId="0" fontId="0" fillId="0" borderId="35" xfId="0" applyBorder="1" applyAlignment="1">
      <alignment/>
    </xf>
    <xf numFmtId="0" fontId="0" fillId="0" borderId="35" xfId="0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14" fontId="5" fillId="0" borderId="0" xfId="0" applyNumberFormat="1" applyFont="1" applyAlignment="1" quotePrefix="1">
      <alignment/>
    </xf>
    <xf numFmtId="0" fontId="0" fillId="0" borderId="38" xfId="0" applyFill="1" applyBorder="1" applyAlignment="1">
      <alignment wrapText="1" shrinkToFi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wrapText="1" shrinkToFit="1"/>
    </xf>
    <xf numFmtId="0" fontId="0" fillId="0" borderId="42" xfId="0" applyBorder="1" applyAlignment="1">
      <alignment wrapText="1" shrinkToFit="1"/>
    </xf>
    <xf numFmtId="0" fontId="0" fillId="0" borderId="43" xfId="0" applyFill="1" applyBorder="1" applyAlignment="1">
      <alignment wrapText="1" shrinkToFit="1"/>
    </xf>
    <xf numFmtId="0" fontId="0" fillId="0" borderId="44" xfId="0" applyBorder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 quotePrefix="1">
      <alignment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7" xfId="0" applyBorder="1" applyAlignment="1" quotePrefix="1">
      <alignment/>
    </xf>
    <xf numFmtId="0" fontId="0" fillId="0" borderId="40" xfId="0" applyBorder="1" applyAlignment="1">
      <alignment horizontal="center"/>
    </xf>
    <xf numFmtId="2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 quotePrefix="1">
      <alignment/>
    </xf>
    <xf numFmtId="0" fontId="0" fillId="0" borderId="33" xfId="0" applyBorder="1" applyAlignment="1">
      <alignment horizontal="center"/>
    </xf>
    <xf numFmtId="165" fontId="0" fillId="0" borderId="10" xfId="0" applyNumberFormat="1" applyBorder="1" applyAlignment="1" quotePrefix="1">
      <alignment/>
    </xf>
    <xf numFmtId="0" fontId="0" fillId="0" borderId="39" xfId="0" applyBorder="1" applyAlignment="1" quotePrefix="1">
      <alignment/>
    </xf>
    <xf numFmtId="0" fontId="0" fillId="0" borderId="45" xfId="0" applyBorder="1" applyAlignment="1">
      <alignment wrapText="1" shrinkToFit="1"/>
    </xf>
    <xf numFmtId="0" fontId="0" fillId="0" borderId="21" xfId="0" applyBorder="1" applyAlignment="1">
      <alignment wrapText="1"/>
    </xf>
    <xf numFmtId="0" fontId="0" fillId="0" borderId="46" xfId="0" applyFill="1" applyBorder="1" applyAlignment="1">
      <alignment wrapText="1" shrinkToFit="1"/>
    </xf>
    <xf numFmtId="0" fontId="0" fillId="0" borderId="16" xfId="0" applyFill="1" applyBorder="1" applyAlignment="1">
      <alignment wrapText="1" shrinkToFit="1"/>
    </xf>
    <xf numFmtId="0" fontId="0" fillId="0" borderId="47" xfId="0" applyBorder="1" applyAlignment="1">
      <alignment/>
    </xf>
    <xf numFmtId="0" fontId="0" fillId="0" borderId="48" xfId="0" applyBorder="1" applyAlignment="1">
      <alignment wrapText="1" shrinkToFit="1"/>
    </xf>
    <xf numFmtId="0" fontId="0" fillId="0" borderId="22" xfId="0" applyBorder="1" applyAlignment="1">
      <alignment wrapText="1" shrinkToFi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49" xfId="0" applyBorder="1" applyAlignment="1">
      <alignment/>
    </xf>
    <xf numFmtId="14" fontId="5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30" xfId="0" applyBorder="1" applyAlignment="1" quotePrefix="1">
      <alignment/>
    </xf>
    <xf numFmtId="0" fontId="0" fillId="0" borderId="11" xfId="0" applyBorder="1" applyAlignment="1" quotePrefix="1">
      <alignment/>
    </xf>
    <xf numFmtId="0" fontId="0" fillId="0" borderId="29" xfId="0" applyBorder="1" applyAlignment="1" quotePrefix="1">
      <alignment/>
    </xf>
    <xf numFmtId="0" fontId="0" fillId="0" borderId="33" xfId="0" applyBorder="1" applyAlignment="1" quotePrefix="1">
      <alignment/>
    </xf>
    <xf numFmtId="0" fontId="0" fillId="0" borderId="29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>
      <alignment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 quotePrefix="1">
      <alignment/>
    </xf>
    <xf numFmtId="0" fontId="0" fillId="0" borderId="15" xfId="0" applyFill="1" applyBorder="1" applyAlignment="1">
      <alignment/>
    </xf>
    <xf numFmtId="2" fontId="0" fillId="0" borderId="37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0" fillId="0" borderId="0" xfId="0" applyNumberFormat="1" applyBorder="1" applyAlignment="1" applyProtection="1" quotePrefix="1">
      <alignment/>
      <protection locked="0"/>
    </xf>
    <xf numFmtId="2" fontId="0" fillId="0" borderId="0" xfId="0" applyNumberFormat="1" applyBorder="1" applyAlignment="1" applyProtection="1" quotePrefix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164" fontId="0" fillId="0" borderId="0" xfId="0" applyNumberFormat="1" applyBorder="1" applyAlignment="1" quotePrefix="1">
      <alignment/>
    </xf>
    <xf numFmtId="165" fontId="0" fillId="0" borderId="0" xfId="0" applyNumberFormat="1" applyBorder="1" applyAlignment="1" quotePrefix="1">
      <alignment/>
    </xf>
    <xf numFmtId="1" fontId="0" fillId="0" borderId="0" xfId="0" applyNumberFormat="1" applyBorder="1" applyAlignment="1" quotePrefix="1">
      <alignment/>
    </xf>
    <xf numFmtId="2" fontId="0" fillId="0" borderId="0" xfId="0" applyNumberFormat="1" applyBorder="1" applyAlignment="1" quotePrefix="1">
      <alignment/>
    </xf>
    <xf numFmtId="0" fontId="5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 shrinkToFit="1"/>
    </xf>
    <xf numFmtId="0" fontId="0" fillId="0" borderId="0" xfId="0" applyBorder="1" applyAlignment="1">
      <alignment horizontal="center" wrapText="1"/>
    </xf>
    <xf numFmtId="0" fontId="0" fillId="0" borderId="40" xfId="0" applyBorder="1" applyAlignment="1" quotePrefix="1">
      <alignment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51" xfId="0" applyBorder="1" applyAlignment="1">
      <alignment/>
    </xf>
    <xf numFmtId="1" fontId="0" fillId="0" borderId="29" xfId="0" applyNumberFormat="1" applyBorder="1" applyAlignment="1">
      <alignment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1" fontId="1" fillId="0" borderId="37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37" xfId="0" applyNumberFormat="1" applyFont="1" applyBorder="1" applyAlignment="1">
      <alignment/>
    </xf>
    <xf numFmtId="0" fontId="5" fillId="0" borderId="37" xfId="0" applyFont="1" applyBorder="1" applyAlignment="1" quotePrefix="1">
      <alignment/>
    </xf>
    <xf numFmtId="1" fontId="5" fillId="0" borderId="37" xfId="0" applyNumberFormat="1" applyFont="1" applyBorder="1" applyAlignment="1" quotePrefix="1">
      <alignment/>
    </xf>
    <xf numFmtId="1" fontId="0" fillId="0" borderId="37" xfId="0" applyNumberFormat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 quotePrefix="1">
      <alignment/>
    </xf>
    <xf numFmtId="1" fontId="0" fillId="0" borderId="54" xfId="0" applyNumberFormat="1" applyBorder="1" applyAlignment="1">
      <alignment/>
    </xf>
    <xf numFmtId="2" fontId="0" fillId="0" borderId="54" xfId="0" applyNumberFormat="1" applyBorder="1" applyAlignment="1">
      <alignment/>
    </xf>
    <xf numFmtId="0" fontId="0" fillId="17" borderId="0" xfId="0" applyFill="1" applyAlignment="1">
      <alignment/>
    </xf>
    <xf numFmtId="0" fontId="5" fillId="17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0" fillId="0" borderId="13" xfId="0" applyBorder="1" applyAlignment="1" quotePrefix="1">
      <alignment/>
    </xf>
    <xf numFmtId="0" fontId="0" fillId="0" borderId="13" xfId="0" applyBorder="1" applyAlignment="1">
      <alignment horizontal="center"/>
    </xf>
    <xf numFmtId="0" fontId="5" fillId="7" borderId="0" xfId="0" applyFont="1" applyFill="1" applyAlignment="1">
      <alignment/>
    </xf>
    <xf numFmtId="0" fontId="0" fillId="7" borderId="0" xfId="0" applyFill="1" applyAlignment="1">
      <alignment/>
    </xf>
    <xf numFmtId="168" fontId="0" fillId="0" borderId="0" xfId="0" applyNumberFormat="1" applyBorder="1" applyAlignment="1" applyProtection="1" quotePrefix="1">
      <alignment/>
      <protection locked="0"/>
    </xf>
    <xf numFmtId="0" fontId="0" fillId="0" borderId="0" xfId="0" applyFill="1" applyBorder="1" applyAlignment="1">
      <alignment horizontal="center"/>
    </xf>
    <xf numFmtId="0" fontId="5" fillId="25" borderId="0" xfId="0" applyFont="1" applyFill="1" applyAlignment="1">
      <alignment/>
    </xf>
    <xf numFmtId="0" fontId="0" fillId="25" borderId="0" xfId="0" applyFill="1" applyAlignment="1">
      <alignment/>
    </xf>
    <xf numFmtId="0" fontId="5" fillId="24" borderId="0" xfId="0" applyFont="1" applyFill="1" applyAlignment="1">
      <alignment/>
    </xf>
    <xf numFmtId="0" fontId="5" fillId="25" borderId="0" xfId="0" applyFont="1" applyFill="1" applyAlignment="1">
      <alignment/>
    </xf>
    <xf numFmtId="2" fontId="0" fillId="0" borderId="55" xfId="0" applyNumberFormat="1" applyBorder="1" applyAlignment="1">
      <alignment/>
    </xf>
    <xf numFmtId="2" fontId="0" fillId="0" borderId="56" xfId="0" applyNumberFormat="1" applyBorder="1" applyAlignment="1">
      <alignment/>
    </xf>
    <xf numFmtId="0" fontId="0" fillId="0" borderId="39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2" fontId="0" fillId="24" borderId="37" xfId="0" applyNumberFormat="1" applyFill="1" applyBorder="1" applyAlignment="1">
      <alignment/>
    </xf>
    <xf numFmtId="0" fontId="5" fillId="0" borderId="14" xfId="0" applyFont="1" applyBorder="1" applyAlignment="1">
      <alignment/>
    </xf>
    <xf numFmtId="2" fontId="0" fillId="24" borderId="15" xfId="0" applyNumberFormat="1" applyFill="1" applyBorder="1" applyAlignment="1">
      <alignment/>
    </xf>
    <xf numFmtId="0" fontId="0" fillId="24" borderId="44" xfId="0" applyFill="1" applyBorder="1" applyAlignment="1">
      <alignment/>
    </xf>
    <xf numFmtId="2" fontId="0" fillId="24" borderId="44" xfId="0" applyNumberFormat="1" applyFill="1" applyBorder="1" applyAlignment="1">
      <alignment/>
    </xf>
    <xf numFmtId="0" fontId="5" fillId="7" borderId="0" xfId="0" applyFont="1" applyFill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Border="1" applyAlignment="1" quotePrefix="1">
      <alignment/>
    </xf>
    <xf numFmtId="166" fontId="0" fillId="0" borderId="0" xfId="0" applyNumberFormat="1" applyBorder="1" applyAlignment="1">
      <alignment/>
    </xf>
    <xf numFmtId="0" fontId="0" fillId="0" borderId="3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 applyProtection="1">
      <alignment/>
      <protection/>
    </xf>
    <xf numFmtId="1" fontId="0" fillId="17" borderId="30" xfId="0" applyNumberFormat="1" applyFill="1" applyBorder="1" applyAlignment="1" applyProtection="1" quotePrefix="1">
      <alignment/>
      <protection locked="0"/>
    </xf>
    <xf numFmtId="165" fontId="5" fillId="17" borderId="31" xfId="0" applyNumberFormat="1" applyFont="1" applyFill="1" applyBorder="1" applyAlignment="1" applyProtection="1">
      <alignment/>
      <protection locked="0"/>
    </xf>
    <xf numFmtId="169" fontId="0" fillId="17" borderId="32" xfId="0" applyNumberFormat="1" applyFill="1" applyBorder="1" applyAlignment="1" applyProtection="1" quotePrefix="1">
      <alignment/>
      <protection locked="0"/>
    </xf>
    <xf numFmtId="1" fontId="0" fillId="17" borderId="12" xfId="0" applyNumberFormat="1" applyFill="1" applyBorder="1" applyAlignment="1" applyProtection="1" quotePrefix="1">
      <alignment/>
      <protection locked="0"/>
    </xf>
    <xf numFmtId="165" fontId="5" fillId="17" borderId="0" xfId="0" applyNumberFormat="1" applyFont="1" applyFill="1" applyBorder="1" applyAlignment="1" applyProtection="1">
      <alignment/>
      <protection locked="0"/>
    </xf>
    <xf numFmtId="169" fontId="0" fillId="17" borderId="29" xfId="0" applyNumberFormat="1" applyFill="1" applyBorder="1" applyAlignment="1" applyProtection="1" quotePrefix="1">
      <alignment/>
      <protection locked="0"/>
    </xf>
    <xf numFmtId="1" fontId="0" fillId="17" borderId="11" xfId="0" applyNumberFormat="1" applyFill="1" applyBorder="1" applyAlignment="1" applyProtection="1" quotePrefix="1">
      <alignment/>
      <protection locked="0"/>
    </xf>
    <xf numFmtId="165" fontId="5" fillId="17" borderId="10" xfId="0" applyNumberFormat="1" applyFont="1" applyFill="1" applyBorder="1" applyAlignment="1" applyProtection="1">
      <alignment/>
      <protection locked="0"/>
    </xf>
    <xf numFmtId="169" fontId="0" fillId="17" borderId="33" xfId="0" applyNumberFormat="1" applyFill="1" applyBorder="1" applyAlignment="1" applyProtection="1" quotePrefix="1">
      <alignment/>
      <protection locked="0"/>
    </xf>
    <xf numFmtId="2" fontId="0" fillId="0" borderId="0" xfId="0" applyNumberFormat="1" applyAlignment="1" applyProtection="1">
      <alignment/>
      <protection/>
    </xf>
    <xf numFmtId="0" fontId="0" fillId="0" borderId="37" xfId="0" applyFont="1" applyFill="1" applyBorder="1" applyAlignment="1" applyProtection="1">
      <alignment horizontal="center"/>
      <protection/>
    </xf>
    <xf numFmtId="1" fontId="0" fillId="24" borderId="39" xfId="0" applyNumberFormat="1" applyFill="1" applyBorder="1" applyAlignment="1">
      <alignment/>
    </xf>
    <xf numFmtId="166" fontId="5" fillId="0" borderId="50" xfId="0" applyNumberFormat="1" applyFont="1" applyFill="1" applyBorder="1" applyAlignment="1">
      <alignment/>
    </xf>
    <xf numFmtId="2" fontId="0" fillId="24" borderId="40" xfId="0" applyNumberFormat="1" applyFill="1" applyBorder="1" applyAlignment="1">
      <alignment horizontal="left"/>
    </xf>
    <xf numFmtId="169" fontId="0" fillId="24" borderId="40" xfId="0" applyNumberFormat="1" applyFill="1" applyBorder="1" applyAlignment="1">
      <alignment horizontal="left"/>
    </xf>
    <xf numFmtId="1" fontId="0" fillId="0" borderId="39" xfId="0" applyNumberFormat="1" applyFill="1" applyBorder="1" applyAlignment="1">
      <alignment/>
    </xf>
    <xf numFmtId="169" fontId="0" fillId="0" borderId="40" xfId="0" applyNumberFormat="1" applyFill="1" applyBorder="1" applyAlignment="1">
      <alignment horizontal="left"/>
    </xf>
    <xf numFmtId="0" fontId="5" fillId="0" borderId="0" xfId="0" applyFont="1" applyBorder="1" applyAlignment="1">
      <alignment/>
    </xf>
    <xf numFmtId="169" fontId="0" fillId="0" borderId="0" xfId="0" applyNumberFormat="1" applyBorder="1" applyAlignment="1" quotePrefix="1">
      <alignment horizontal="left"/>
    </xf>
    <xf numFmtId="171" fontId="5" fillId="0" borderId="0" xfId="0" applyNumberFormat="1" applyFont="1" applyAlignment="1" quotePrefix="1">
      <alignment/>
    </xf>
    <xf numFmtId="166" fontId="0" fillId="0" borderId="0" xfId="0" applyNumberFormat="1" applyFill="1" applyBorder="1" applyAlignment="1" applyProtection="1" quotePrefix="1">
      <alignment/>
      <protection locked="0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horizontal="center" wrapText="1"/>
    </xf>
    <xf numFmtId="166" fontId="5" fillId="0" borderId="0" xfId="0" applyNumberFormat="1" applyFont="1" applyBorder="1" applyAlignment="1">
      <alignment/>
    </xf>
    <xf numFmtId="166" fontId="5" fillId="0" borderId="50" xfId="0" applyNumberFormat="1" applyFont="1" applyBorder="1" applyAlignment="1">
      <alignment/>
    </xf>
    <xf numFmtId="0" fontId="0" fillId="0" borderId="57" xfId="0" applyBorder="1" applyAlignment="1">
      <alignment horizontal="center"/>
    </xf>
    <xf numFmtId="0" fontId="5" fillId="0" borderId="49" xfId="0" applyFont="1" applyBorder="1" applyAlignment="1" quotePrefix="1">
      <alignment/>
    </xf>
    <xf numFmtId="1" fontId="5" fillId="0" borderId="49" xfId="0" applyNumberFormat="1" applyFont="1" applyBorder="1" applyAlignment="1" quotePrefix="1">
      <alignment/>
    </xf>
    <xf numFmtId="2" fontId="0" fillId="0" borderId="49" xfId="0" applyNumberFormat="1" applyBorder="1" applyAlignment="1">
      <alignment/>
    </xf>
    <xf numFmtId="1" fontId="0" fillId="0" borderId="49" xfId="0" applyNumberFormat="1" applyBorder="1" applyAlignment="1">
      <alignment/>
    </xf>
    <xf numFmtId="2" fontId="0" fillId="0" borderId="58" xfId="0" applyNumberFormat="1" applyBorder="1" applyAlignment="1">
      <alignment/>
    </xf>
    <xf numFmtId="166" fontId="5" fillId="0" borderId="59" xfId="0" applyNumberFormat="1" applyFont="1" applyBorder="1" applyAlignment="1">
      <alignment/>
    </xf>
    <xf numFmtId="169" fontId="0" fillId="17" borderId="32" xfId="0" applyNumberFormat="1" applyFill="1" applyBorder="1" applyAlignment="1" applyProtection="1" quotePrefix="1">
      <alignment horizontal="left"/>
      <protection locked="0"/>
    </xf>
    <xf numFmtId="169" fontId="0" fillId="17" borderId="29" xfId="0" applyNumberFormat="1" applyFill="1" applyBorder="1" applyAlignment="1" applyProtection="1" quotePrefix="1">
      <alignment horizontal="left"/>
      <protection locked="0"/>
    </xf>
    <xf numFmtId="169" fontId="0" fillId="0" borderId="40" xfId="0" applyNumberFormat="1" applyBorder="1" applyAlignment="1">
      <alignment horizontal="left"/>
    </xf>
    <xf numFmtId="169" fontId="0" fillId="0" borderId="60" xfId="0" applyNumberFormat="1" applyBorder="1" applyAlignment="1">
      <alignment horizontal="left"/>
    </xf>
    <xf numFmtId="1" fontId="0" fillId="0" borderId="0" xfId="0" applyNumberFormat="1" applyFill="1" applyBorder="1" applyAlignment="1" applyProtection="1" quotePrefix="1">
      <alignment/>
      <protection locked="0"/>
    </xf>
    <xf numFmtId="1" fontId="0" fillId="0" borderId="0" xfId="0" applyNumberFormat="1" applyFill="1" applyBorder="1" applyAlignment="1" applyProtection="1" quotePrefix="1">
      <alignment/>
      <protection locked="0"/>
    </xf>
    <xf numFmtId="2" fontId="0" fillId="0" borderId="0" xfId="0" applyNumberFormat="1" applyFill="1" applyBorder="1" applyAlignment="1" applyProtection="1" quotePrefix="1">
      <alignment/>
      <protection locked="0"/>
    </xf>
    <xf numFmtId="14" fontId="0" fillId="0" borderId="0" xfId="0" applyNumberFormat="1" applyFill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0" fillId="0" borderId="37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59" xfId="0" applyBorder="1" applyAlignment="1">
      <alignment/>
    </xf>
    <xf numFmtId="2" fontId="0" fillId="0" borderId="0" xfId="0" applyNumberFormat="1" applyFill="1" applyBorder="1" applyAlignment="1" applyProtection="1" quotePrefix="1">
      <alignment/>
      <protection locked="0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6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69" fontId="0" fillId="0" borderId="0" xfId="0" applyNumberFormat="1" applyBorder="1" applyAlignment="1">
      <alignment horizontal="left"/>
    </xf>
    <xf numFmtId="2" fontId="0" fillId="24" borderId="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24" borderId="13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60" xfId="0" applyNumberFormat="1" applyBorder="1" applyAlignment="1">
      <alignment/>
    </xf>
    <xf numFmtId="169" fontId="0" fillId="0" borderId="29" xfId="0" applyNumberFormat="1" applyBorder="1" applyAlignment="1">
      <alignment horizontal="left"/>
    </xf>
    <xf numFmtId="1" fontId="0" fillId="0" borderId="61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62" xfId="0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3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11" borderId="0" xfId="0" applyFont="1" applyFill="1" applyAlignment="1">
      <alignment/>
    </xf>
    <xf numFmtId="0" fontId="0" fillId="11" borderId="0" xfId="0" applyFill="1" applyAlignment="1">
      <alignment/>
    </xf>
    <xf numFmtId="14" fontId="0" fillId="11" borderId="37" xfId="0" applyNumberFormat="1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2" xfId="0" applyFill="1" applyBorder="1" applyAlignment="1">
      <alignment/>
    </xf>
    <xf numFmtId="0" fontId="0" fillId="11" borderId="29" xfId="0" applyFill="1" applyBorder="1" applyAlignment="1">
      <alignment/>
    </xf>
    <xf numFmtId="0" fontId="0" fillId="11" borderId="15" xfId="0" applyFill="1" applyBorder="1" applyAlignment="1" applyProtection="1">
      <alignment/>
      <protection locked="0"/>
    </xf>
    <xf numFmtId="0" fontId="0" fillId="11" borderId="29" xfId="0" applyFill="1" applyBorder="1" applyAlignment="1" applyProtection="1">
      <alignment/>
      <protection locked="0"/>
    </xf>
    <xf numFmtId="0" fontId="0" fillId="11" borderId="11" xfId="0" applyFill="1" applyBorder="1" applyAlignment="1">
      <alignment/>
    </xf>
    <xf numFmtId="0" fontId="0" fillId="11" borderId="14" xfId="0" applyFill="1" applyBorder="1" applyAlignment="1" applyProtection="1">
      <alignment/>
      <protection locked="0"/>
    </xf>
    <xf numFmtId="0" fontId="0" fillId="11" borderId="0" xfId="0" applyFill="1" applyAlignment="1" applyProtection="1">
      <alignment/>
      <protection locked="0"/>
    </xf>
    <xf numFmtId="0" fontId="1" fillId="11" borderId="37" xfId="0" applyFont="1" applyFill="1" applyBorder="1" applyAlignment="1">
      <alignment/>
    </xf>
    <xf numFmtId="0" fontId="1" fillId="11" borderId="37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2" fillId="11" borderId="0" xfId="0" applyFont="1" applyFill="1" applyAlignment="1">
      <alignment/>
    </xf>
    <xf numFmtId="0" fontId="13" fillId="11" borderId="0" xfId="0" applyFont="1" applyFill="1" applyAlignment="1">
      <alignment/>
    </xf>
    <xf numFmtId="0" fontId="5" fillId="11" borderId="0" xfId="0" applyFont="1" applyFill="1" applyAlignment="1" quotePrefix="1">
      <alignment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11" borderId="64" xfId="0" applyFill="1" applyBorder="1" applyAlignment="1">
      <alignment horizontal="center"/>
    </xf>
    <xf numFmtId="167" fontId="5" fillId="0" borderId="17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/>
    </xf>
    <xf numFmtId="169" fontId="0" fillId="24" borderId="0" xfId="0" applyNumberFormat="1" applyFill="1" applyBorder="1" applyAlignment="1">
      <alignment horizontal="left"/>
    </xf>
    <xf numFmtId="0" fontId="0" fillId="11" borderId="65" xfId="0" applyFill="1" applyBorder="1" applyAlignment="1">
      <alignment/>
    </xf>
    <xf numFmtId="0" fontId="0" fillId="11" borderId="42" xfId="0" applyFill="1" applyBorder="1" applyAlignment="1">
      <alignment/>
    </xf>
    <xf numFmtId="0" fontId="0" fillId="11" borderId="38" xfId="0" applyFill="1" applyBorder="1" applyAlignment="1">
      <alignment/>
    </xf>
    <xf numFmtId="0" fontId="8" fillId="0" borderId="0" xfId="36" applyAlignment="1" applyProtection="1">
      <alignment/>
      <protection/>
    </xf>
    <xf numFmtId="3" fontId="0" fillId="0" borderId="0" xfId="0" applyNumberFormat="1" applyAlignment="1">
      <alignment/>
    </xf>
    <xf numFmtId="0" fontId="5" fillId="11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11" borderId="33" xfId="0" applyFill="1" applyBorder="1" applyAlignment="1" applyProtection="1">
      <alignment/>
      <protection locked="0"/>
    </xf>
    <xf numFmtId="0" fontId="0" fillId="11" borderId="37" xfId="0" applyFill="1" applyBorder="1" applyAlignment="1">
      <alignment/>
    </xf>
    <xf numFmtId="0" fontId="0" fillId="11" borderId="30" xfId="0" applyFill="1" applyBorder="1" applyAlignment="1">
      <alignment/>
    </xf>
    <xf numFmtId="0" fontId="0" fillId="0" borderId="0" xfId="0" applyAlignment="1">
      <alignment shrinkToFit="1"/>
    </xf>
    <xf numFmtId="0" fontId="5" fillId="0" borderId="0" xfId="0" applyFont="1" applyAlignment="1">
      <alignment shrinkToFit="1"/>
    </xf>
    <xf numFmtId="0" fontId="5" fillId="11" borderId="0" xfId="0" applyFont="1" applyFill="1" applyAlignment="1">
      <alignment shrinkToFit="1"/>
    </xf>
    <xf numFmtId="0" fontId="0" fillId="0" borderId="35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37" xfId="0" applyBorder="1" applyAlignment="1" quotePrefix="1">
      <alignment shrinkToFit="1"/>
    </xf>
    <xf numFmtId="0" fontId="0" fillId="0" borderId="13" xfId="0" applyBorder="1" applyAlignment="1" quotePrefix="1">
      <alignment shrinkToFit="1"/>
    </xf>
    <xf numFmtId="0" fontId="0" fillId="0" borderId="37" xfId="0" applyBorder="1" applyAlignment="1">
      <alignment shrinkToFit="1"/>
    </xf>
    <xf numFmtId="0" fontId="0" fillId="0" borderId="14" xfId="0" applyBorder="1" applyAlignment="1" quotePrefix="1">
      <alignment shrinkToFit="1"/>
    </xf>
    <xf numFmtId="0" fontId="0" fillId="24" borderId="0" xfId="0" applyFill="1" applyAlignment="1">
      <alignment shrinkToFit="1"/>
    </xf>
    <xf numFmtId="0" fontId="0" fillId="0" borderId="12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0" xfId="0" applyAlignment="1" quotePrefix="1">
      <alignment shrinkToFit="1"/>
    </xf>
    <xf numFmtId="0" fontId="0" fillId="0" borderId="30" xfId="0" applyBorder="1" applyAlignment="1">
      <alignment shrinkToFit="1"/>
    </xf>
    <xf numFmtId="0" fontId="0" fillId="0" borderId="0" xfId="0" applyBorder="1" applyAlignment="1">
      <alignment shrinkToFit="1"/>
    </xf>
    <xf numFmtId="0" fontId="5" fillId="0" borderId="0" xfId="0" applyFont="1" applyBorder="1" applyAlignment="1">
      <alignment shrinkToFit="1"/>
    </xf>
    <xf numFmtId="0" fontId="0" fillId="0" borderId="0" xfId="0" applyBorder="1" applyAlignment="1" quotePrefix="1">
      <alignment shrinkToFit="1"/>
    </xf>
    <xf numFmtId="0" fontId="0" fillId="0" borderId="21" xfId="0" applyBorder="1" applyAlignment="1">
      <alignment shrinkToFit="1"/>
    </xf>
    <xf numFmtId="0" fontId="4" fillId="0" borderId="0" xfId="0" applyFont="1" applyAlignment="1" quotePrefix="1">
      <alignment shrinkToFit="1"/>
    </xf>
    <xf numFmtId="0" fontId="5" fillId="0" borderId="0" xfId="0" applyFont="1" applyAlignment="1" quotePrefix="1">
      <alignment shrinkToFit="1"/>
    </xf>
    <xf numFmtId="0" fontId="4" fillId="0" borderId="0" xfId="0" applyFont="1" applyBorder="1" applyAlignment="1" quotePrefix="1">
      <alignment shrinkToFit="1"/>
    </xf>
    <xf numFmtId="0" fontId="5" fillId="0" borderId="0" xfId="0" applyFont="1" applyBorder="1" applyAlignment="1" quotePrefix="1">
      <alignment shrinkToFit="1"/>
    </xf>
    <xf numFmtId="164" fontId="0" fillId="17" borderId="0" xfId="0" applyNumberFormat="1" applyFill="1" applyBorder="1" applyAlignment="1" applyProtection="1" quotePrefix="1">
      <alignment/>
      <protection locked="0"/>
    </xf>
    <xf numFmtId="164" fontId="0" fillId="17" borderId="29" xfId="0" applyNumberFormat="1" applyFill="1" applyBorder="1" applyAlignment="1" applyProtection="1" quotePrefix="1">
      <alignment/>
      <protection locked="0"/>
    </xf>
    <xf numFmtId="0" fontId="0" fillId="17" borderId="12" xfId="0" applyFill="1" applyBorder="1" applyAlignment="1" applyProtection="1" quotePrefix="1">
      <alignment/>
      <protection locked="0"/>
    </xf>
    <xf numFmtId="0" fontId="0" fillId="17" borderId="0" xfId="0" applyFill="1" applyBorder="1" applyAlignment="1" applyProtection="1" quotePrefix="1">
      <alignment/>
      <protection locked="0"/>
    </xf>
    <xf numFmtId="0" fontId="0" fillId="17" borderId="29" xfId="0" applyFill="1" applyBorder="1" applyAlignment="1" applyProtection="1" quotePrefix="1">
      <alignment/>
      <protection locked="0"/>
    </xf>
    <xf numFmtId="1" fontId="0" fillId="17" borderId="12" xfId="0" applyNumberFormat="1" applyFill="1" applyBorder="1" applyAlignment="1" applyProtection="1" quotePrefix="1">
      <alignment/>
      <protection locked="0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1" fontId="0" fillId="17" borderId="11" xfId="0" applyNumberFormat="1" applyFill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1" fontId="0" fillId="17" borderId="30" xfId="0" applyNumberFormat="1" applyFill="1" applyBorder="1" applyAlignment="1" applyProtection="1" quotePrefix="1">
      <alignment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2" fontId="0" fillId="17" borderId="30" xfId="0" applyNumberFormat="1" applyFill="1" applyBorder="1" applyAlignment="1" applyProtection="1" quotePrefix="1">
      <alignment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17" borderId="23" xfId="0" applyFill="1" applyBorder="1" applyAlignment="1" applyProtection="1" quotePrefix="1">
      <alignment/>
      <protection locked="0"/>
    </xf>
    <xf numFmtId="0" fontId="0" fillId="0" borderId="22" xfId="0" applyBorder="1" applyAlignment="1">
      <alignment/>
    </xf>
    <xf numFmtId="164" fontId="0" fillId="17" borderId="12" xfId="0" applyNumberFormat="1" applyFill="1" applyBorder="1" applyAlignment="1" applyProtection="1" quotePrefix="1">
      <alignment/>
      <protection locked="0"/>
    </xf>
    <xf numFmtId="0" fontId="4" fillId="0" borderId="65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0" fillId="11" borderId="39" xfId="0" applyFill="1" applyBorder="1" applyAlignment="1">
      <alignment/>
    </xf>
    <xf numFmtId="0" fontId="0" fillId="11" borderId="40" xfId="0" applyFill="1" applyBorder="1" applyAlignment="1">
      <alignment/>
    </xf>
    <xf numFmtId="0" fontId="6" fillId="11" borderId="11" xfId="0" applyFont="1" applyFill="1" applyBorder="1" applyAlignment="1">
      <alignment/>
    </xf>
    <xf numFmtId="0" fontId="6" fillId="11" borderId="10" xfId="0" applyFont="1" applyFill="1" applyBorder="1" applyAlignment="1">
      <alignment/>
    </xf>
    <xf numFmtId="0" fontId="6" fillId="11" borderId="50" xfId="0" applyFont="1" applyFill="1" applyBorder="1" applyAlignment="1">
      <alignment/>
    </xf>
    <xf numFmtId="0" fontId="6" fillId="11" borderId="40" xfId="0" applyFont="1" applyFill="1" applyBorder="1" applyAlignment="1">
      <alignment/>
    </xf>
    <xf numFmtId="0" fontId="6" fillId="11" borderId="39" xfId="0" applyFont="1" applyFill="1" applyBorder="1" applyAlignment="1">
      <alignment/>
    </xf>
    <xf numFmtId="0" fontId="0" fillId="11" borderId="50" xfId="0" applyFill="1" applyBorder="1" applyAlignment="1">
      <alignment/>
    </xf>
    <xf numFmtId="14" fontId="5" fillId="0" borderId="39" xfId="0" applyNumberFormat="1" applyFont="1" applyFill="1" applyBorder="1" applyAlignment="1">
      <alignment/>
    </xf>
    <xf numFmtId="0" fontId="0" fillId="0" borderId="40" xfId="0" applyBorder="1" applyAlignment="1">
      <alignment/>
    </xf>
    <xf numFmtId="14" fontId="5" fillId="0" borderId="12" xfId="0" applyNumberFormat="1" applyFont="1" applyFill="1" applyBorder="1" applyAlignment="1">
      <alignment/>
    </xf>
    <xf numFmtId="0" fontId="0" fillId="0" borderId="0" xfId="0" applyAlignment="1">
      <alignment/>
    </xf>
    <xf numFmtId="2" fontId="0" fillId="17" borderId="11" xfId="0" applyNumberFormat="1" applyFill="1" applyBorder="1" applyAlignment="1" applyProtection="1" quotePrefix="1">
      <alignment/>
      <protection locked="0"/>
    </xf>
    <xf numFmtId="2" fontId="0" fillId="17" borderId="12" xfId="0" applyNumberFormat="1" applyFill="1" applyBorder="1" applyAlignment="1" applyProtection="1" quotePrefix="1">
      <alignment/>
      <protection locked="0"/>
    </xf>
    <xf numFmtId="2" fontId="0" fillId="17" borderId="23" xfId="0" applyNumberFormat="1" applyFill="1" applyBorder="1" applyAlignment="1" applyProtection="1" quotePrefix="1">
      <alignment/>
      <protection locked="0"/>
    </xf>
    <xf numFmtId="0" fontId="0" fillId="0" borderId="48" xfId="0" applyBorder="1" applyAlignment="1">
      <alignment/>
    </xf>
    <xf numFmtId="0" fontId="1" fillId="0" borderId="0" xfId="0" applyFont="1" applyAlignment="1">
      <alignment/>
    </xf>
    <xf numFmtId="0" fontId="4" fillId="0" borderId="20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33" xfId="0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5" xfId="0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6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sebelka@seznam.cz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2" width="4.25390625" style="0" customWidth="1"/>
    <col min="3" max="3" width="18.00390625" style="0" customWidth="1"/>
    <col min="4" max="4" width="6.375" style="0" customWidth="1"/>
    <col min="5" max="5" width="10.75390625" style="0" customWidth="1"/>
    <col min="6" max="6" width="3.625" style="0" customWidth="1"/>
    <col min="7" max="7" width="1.25" style="0" customWidth="1"/>
    <col min="8" max="8" width="8.25390625" style="0" customWidth="1"/>
    <col min="9" max="9" width="12.75390625" style="0" customWidth="1"/>
    <col min="10" max="10" width="10.375" style="0" customWidth="1"/>
    <col min="11" max="11" width="17.875" style="0" customWidth="1"/>
    <col min="12" max="12" width="5.125" style="0" hidden="1" customWidth="1"/>
    <col min="13" max="13" width="0" style="0" hidden="1" customWidth="1"/>
  </cols>
  <sheetData>
    <row r="1" spans="1:9" ht="24.75" customHeight="1">
      <c r="A1" s="265" t="s">
        <v>178</v>
      </c>
      <c r="C1" s="3" t="s">
        <v>19</v>
      </c>
      <c r="I1" s="190" t="s">
        <v>134</v>
      </c>
    </row>
    <row r="2" spans="1:7" ht="19.5" customHeight="1" thickBot="1">
      <c r="A2" s="3">
        <v>0</v>
      </c>
      <c r="C2" s="270" t="s">
        <v>116</v>
      </c>
      <c r="D2" s="271"/>
      <c r="E2" s="166" t="s">
        <v>117</v>
      </c>
      <c r="F2" s="165"/>
      <c r="G2" s="165"/>
    </row>
    <row r="3" spans="1:16" ht="19.5" customHeight="1" thickBot="1">
      <c r="A3" t="s">
        <v>20</v>
      </c>
      <c r="B3" s="360" t="s">
        <v>146</v>
      </c>
      <c r="C3" s="361"/>
      <c r="D3" s="169" t="s">
        <v>118</v>
      </c>
      <c r="E3" s="302" t="s">
        <v>147</v>
      </c>
      <c r="K3" s="2"/>
      <c r="L3" s="2"/>
      <c r="M3" s="2"/>
      <c r="N3" s="2"/>
      <c r="O3" s="2"/>
      <c r="P3" s="2"/>
    </row>
    <row r="4" spans="1:16" ht="19.5" customHeight="1">
      <c r="A4" t="s">
        <v>21</v>
      </c>
      <c r="B4" s="364"/>
      <c r="C4" s="365"/>
      <c r="D4" s="366"/>
      <c r="E4" s="366"/>
      <c r="F4" s="366"/>
      <c r="G4" s="366"/>
      <c r="H4" s="366"/>
      <c r="I4" s="366"/>
      <c r="J4" s="367"/>
      <c r="K4" s="2"/>
      <c r="L4" s="140"/>
      <c r="M4" s="2"/>
      <c r="N4" s="2"/>
      <c r="O4" s="2"/>
      <c r="P4" s="2"/>
    </row>
    <row r="5" spans="1:16" ht="19.5" customHeight="1">
      <c r="A5" t="s">
        <v>22</v>
      </c>
      <c r="B5" s="368"/>
      <c r="C5" s="366"/>
      <c r="D5" s="366"/>
      <c r="E5" s="366"/>
      <c r="F5" s="366"/>
      <c r="G5" s="366"/>
      <c r="H5" s="366"/>
      <c r="I5" s="366"/>
      <c r="J5" s="367"/>
      <c r="K5" s="2"/>
      <c r="L5" s="2"/>
      <c r="M5" s="2"/>
      <c r="N5" s="2"/>
      <c r="O5" s="2"/>
      <c r="P5" s="2"/>
    </row>
    <row r="6" spans="1:16" ht="19.5" customHeight="1">
      <c r="A6" s="2" t="s">
        <v>23</v>
      </c>
      <c r="B6" s="362"/>
      <c r="C6" s="363"/>
      <c r="D6" s="2" t="s">
        <v>24</v>
      </c>
      <c r="E6" s="362"/>
      <c r="F6" s="369"/>
      <c r="G6" s="369"/>
      <c r="H6" s="363"/>
      <c r="I6" s="2" t="s">
        <v>25</v>
      </c>
      <c r="J6" s="272"/>
      <c r="K6" s="2"/>
      <c r="L6" s="2"/>
      <c r="M6" s="2"/>
      <c r="N6" s="2"/>
      <c r="O6" s="2"/>
      <c r="P6" s="47"/>
    </row>
    <row r="7" spans="1:16" ht="19.5" customHeight="1" thickBot="1">
      <c r="A7" s="2" t="s">
        <v>26</v>
      </c>
      <c r="B7" s="273">
        <v>0</v>
      </c>
      <c r="C7" s="128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customHeight="1">
      <c r="A8" s="17" t="s">
        <v>0</v>
      </c>
      <c r="B8" s="18"/>
      <c r="C8" s="19" t="s">
        <v>1</v>
      </c>
      <c r="D8" s="18" t="s">
        <v>3</v>
      </c>
      <c r="E8" s="19" t="s">
        <v>5</v>
      </c>
      <c r="F8" s="351" t="s">
        <v>149</v>
      </c>
      <c r="G8" s="352"/>
      <c r="H8" s="353"/>
      <c r="I8" s="20" t="s">
        <v>8</v>
      </c>
      <c r="J8" s="141" t="s">
        <v>9</v>
      </c>
      <c r="K8" s="2"/>
      <c r="L8" s="2"/>
      <c r="M8" s="2"/>
      <c r="N8" s="2"/>
      <c r="O8" s="2"/>
      <c r="P8" s="2"/>
    </row>
    <row r="9" spans="1:16" ht="19.5" customHeight="1" thickBot="1">
      <c r="A9" s="21"/>
      <c r="B9" s="22"/>
      <c r="C9" s="23" t="s">
        <v>2</v>
      </c>
      <c r="D9" s="22" t="s">
        <v>4</v>
      </c>
      <c r="E9" s="23" t="s">
        <v>11</v>
      </c>
      <c r="F9" s="354"/>
      <c r="G9" s="355"/>
      <c r="H9" s="356"/>
      <c r="I9" s="24"/>
      <c r="J9" s="142" t="s">
        <v>10</v>
      </c>
      <c r="K9" s="2"/>
      <c r="L9" s="2"/>
      <c r="M9" s="2"/>
      <c r="N9" s="2"/>
      <c r="O9" s="2"/>
      <c r="P9" s="2"/>
    </row>
    <row r="10" spans="1:16" ht="19.5" customHeight="1">
      <c r="A10" s="4"/>
      <c r="B10" s="274"/>
      <c r="C10" s="275"/>
      <c r="D10" s="274"/>
      <c r="E10" s="271"/>
      <c r="F10" s="357"/>
      <c r="G10" s="358"/>
      <c r="H10" s="358"/>
      <c r="I10" s="198">
        <f>IF(AND(F10&gt;6.8,F10&lt;12.8),IF(B$7=1,ROUNDDOWN(46.0849*(12.76-F10)^1.81,0),ROUNDDOWN(46.0849*(13-F10)^1.81,)),0)</f>
        <v>0</v>
      </c>
      <c r="J10" s="18"/>
      <c r="K10" s="7"/>
      <c r="L10" s="2"/>
      <c r="M10" s="108"/>
      <c r="N10" s="99"/>
      <c r="O10" s="110"/>
      <c r="P10" s="2"/>
    </row>
    <row r="11" spans="1:16" ht="19.5" customHeight="1">
      <c r="A11" s="4" t="s">
        <v>12</v>
      </c>
      <c r="B11" s="274"/>
      <c r="C11" s="275"/>
      <c r="D11" s="274"/>
      <c r="E11" s="271"/>
      <c r="F11" s="359"/>
      <c r="G11" s="333"/>
      <c r="H11" s="334"/>
      <c r="I11" s="144">
        <f>IF(AND(F11&gt;6.8,F11&lt;12.8),IF(B$7=1,ROUNDDOWN(46.0849*(12.76-F11)^1.81,0),ROUNDDOWN(46.0849*(13-F11)^1.81,)),0)</f>
        <v>0</v>
      </c>
      <c r="J11" s="143">
        <f>SUM(I10,I11,I12)-MINA(I10,I11,I12)</f>
        <v>0</v>
      </c>
      <c r="K11" s="7"/>
      <c r="L11" s="2"/>
      <c r="M11" s="94"/>
      <c r="N11" s="99"/>
      <c r="O11" s="110"/>
      <c r="P11" s="111"/>
    </row>
    <row r="12" spans="1:16" ht="19.5" customHeight="1">
      <c r="A12" s="5"/>
      <c r="B12" s="276"/>
      <c r="C12" s="277"/>
      <c r="D12" s="276"/>
      <c r="E12" s="277"/>
      <c r="F12" s="335"/>
      <c r="G12" s="336"/>
      <c r="H12" s="337"/>
      <c r="I12" s="195">
        <f>IF(AND(F12&gt;6.8,F12&lt;12.8),IF(B$7=1,ROUNDDOWN(46.0849*(12.76-F12)^1.81,0),ROUNDDOWN(46.0849*(13-F12)^1.81,)),0)</f>
        <v>0</v>
      </c>
      <c r="J12" s="11"/>
      <c r="K12" s="7"/>
      <c r="L12" s="2"/>
      <c r="M12" s="99"/>
      <c r="N12" s="99"/>
      <c r="O12" s="110"/>
      <c r="P12" s="2"/>
    </row>
    <row r="13" spans="1:16" ht="19.5" customHeight="1">
      <c r="A13" s="4"/>
      <c r="B13" s="274"/>
      <c r="C13" s="275"/>
      <c r="D13" s="274"/>
      <c r="E13" s="271"/>
      <c r="F13" s="199"/>
      <c r="G13" s="200" t="s">
        <v>150</v>
      </c>
      <c r="H13" s="201"/>
      <c r="I13" s="101">
        <f>M13</f>
        <v>0</v>
      </c>
      <c r="J13" s="12"/>
      <c r="L13" s="208">
        <f>F13*60+H13</f>
        <v>0</v>
      </c>
      <c r="M13" s="209">
        <f>IF(L13&gt;0,(INT(POWER(185-L13,1.88)*0.19889)),0)</f>
        <v>0</v>
      </c>
      <c r="O13" s="113"/>
      <c r="P13" s="2"/>
    </row>
    <row r="14" spans="1:16" ht="19.5" customHeight="1">
      <c r="A14" s="4" t="s">
        <v>145</v>
      </c>
      <c r="B14" s="274"/>
      <c r="C14" s="275"/>
      <c r="D14" s="274"/>
      <c r="E14" s="271"/>
      <c r="F14" s="202"/>
      <c r="G14" s="203" t="s">
        <v>150</v>
      </c>
      <c r="H14" s="204"/>
      <c r="I14" s="26">
        <f>M14</f>
        <v>0</v>
      </c>
      <c r="J14" s="139">
        <f>SUM(I13,I14,I15)-MINA(I13,I14,I15)</f>
        <v>0</v>
      </c>
      <c r="K14" s="7"/>
      <c r="L14" s="208">
        <f>F14*60+H14</f>
        <v>0</v>
      </c>
      <c r="M14" s="209">
        <f>IF(L14&gt;0,(INT(POWER(185-L14,1.88)*0.19889)),0)</f>
        <v>0</v>
      </c>
      <c r="N14" s="99"/>
      <c r="O14" s="113"/>
      <c r="P14" s="111"/>
    </row>
    <row r="15" spans="1:16" ht="19.5" customHeight="1">
      <c r="A15" s="6"/>
      <c r="B15" s="276"/>
      <c r="C15" s="276"/>
      <c r="D15" s="276"/>
      <c r="E15" s="277"/>
      <c r="F15" s="205"/>
      <c r="G15" s="206" t="s">
        <v>150</v>
      </c>
      <c r="H15" s="207"/>
      <c r="I15" s="102">
        <f>M15</f>
        <v>0</v>
      </c>
      <c r="J15" s="11"/>
      <c r="K15" s="114"/>
      <c r="L15" s="208">
        <f>F15*60+H15</f>
        <v>0</v>
      </c>
      <c r="M15" s="209">
        <f>IF(L15&gt;0,(INT(POWER(185-L15,1.88)*0.19889)),0)</f>
        <v>0</v>
      </c>
      <c r="N15" s="99"/>
      <c r="O15" s="113"/>
      <c r="P15" s="2"/>
    </row>
    <row r="16" spans="1:16" ht="19.5" customHeight="1">
      <c r="A16" s="4"/>
      <c r="B16" s="278"/>
      <c r="C16" s="273"/>
      <c r="D16" s="273"/>
      <c r="E16" s="271"/>
      <c r="F16" s="344"/>
      <c r="G16" s="345"/>
      <c r="H16" s="346"/>
      <c r="I16" s="145">
        <f>IF(AND(F16&gt;75),ROUNDDOWN(1.84523*(F16-75)^1.348,0),0)</f>
        <v>0</v>
      </c>
      <c r="J16" s="12"/>
      <c r="K16" s="99"/>
      <c r="L16" s="99"/>
      <c r="M16" s="2"/>
      <c r="N16" s="122"/>
      <c r="O16" s="2"/>
      <c r="P16" s="2"/>
    </row>
    <row r="17" spans="1:16" ht="19.5" customHeight="1">
      <c r="A17" s="4" t="s">
        <v>13</v>
      </c>
      <c r="B17" s="278"/>
      <c r="C17" s="274"/>
      <c r="D17" s="274"/>
      <c r="E17" s="271"/>
      <c r="F17" s="338"/>
      <c r="G17" s="339"/>
      <c r="H17" s="340"/>
      <c r="I17" s="145">
        <f>IF(AND(F17&gt;75),ROUNDDOWN(1.84523*(F17-75)^1.348,0),0)</f>
        <v>0</v>
      </c>
      <c r="J17" s="139">
        <f>SUM(I16,I17,I18)-MINA(I16,I17,I18)</f>
        <v>0</v>
      </c>
      <c r="K17" s="108"/>
      <c r="L17" s="99"/>
      <c r="M17" s="2"/>
      <c r="N17" s="122"/>
      <c r="O17" s="2"/>
      <c r="P17" s="111"/>
    </row>
    <row r="18" spans="1:16" ht="19.5" customHeight="1">
      <c r="A18" s="5"/>
      <c r="B18" s="276"/>
      <c r="C18" s="277"/>
      <c r="D18" s="276"/>
      <c r="E18" s="277"/>
      <c r="F18" s="341"/>
      <c r="G18" s="342"/>
      <c r="H18" s="343"/>
      <c r="I18" s="150">
        <f>IF(AND(F18&gt;75),ROUNDDOWN(1.84523*(F18-75)^1.348,0),0)</f>
        <v>0</v>
      </c>
      <c r="J18" s="11"/>
      <c r="K18" s="99"/>
      <c r="L18" s="99"/>
      <c r="M18" s="2"/>
      <c r="N18" s="122"/>
      <c r="O18" s="2"/>
      <c r="P18" s="2"/>
    </row>
    <row r="19" spans="1:16" ht="19.5" customHeight="1">
      <c r="A19" s="4"/>
      <c r="B19" s="274"/>
      <c r="C19" s="274"/>
      <c r="D19" s="274"/>
      <c r="E19" s="271"/>
      <c r="F19" s="344"/>
      <c r="G19" s="345"/>
      <c r="H19" s="346"/>
      <c r="I19" s="194">
        <f>IF(AND(F19&gt;210),ROUNDDOWN(0.188807*(F19-210)^1.41,0),0)</f>
        <v>0</v>
      </c>
      <c r="J19" s="12"/>
      <c r="K19" s="99"/>
      <c r="L19" s="99"/>
      <c r="M19" s="2"/>
      <c r="N19" s="122"/>
      <c r="O19" s="2"/>
      <c r="P19" s="2"/>
    </row>
    <row r="20" spans="1:16" ht="19.5" customHeight="1">
      <c r="A20" s="4" t="s">
        <v>14</v>
      </c>
      <c r="B20" s="274"/>
      <c r="C20" s="275"/>
      <c r="D20" s="274"/>
      <c r="E20" s="271"/>
      <c r="F20" s="338"/>
      <c r="G20" s="339"/>
      <c r="H20" s="340"/>
      <c r="I20" s="145">
        <f>IF(AND(F20&gt;210),ROUNDDOWN(0.188807*(F20-210)^1.41,0),0)</f>
        <v>0</v>
      </c>
      <c r="J20" s="139">
        <f>SUM(I19,I20,I21)-MINA(I19,I20,I21)</f>
        <v>0</v>
      </c>
      <c r="K20" s="108"/>
      <c r="L20" s="99"/>
      <c r="M20" s="2"/>
      <c r="N20" s="122"/>
      <c r="O20" s="2"/>
      <c r="P20" s="111"/>
    </row>
    <row r="21" spans="1:16" ht="19.5" customHeight="1">
      <c r="A21" s="5"/>
      <c r="B21" s="276"/>
      <c r="C21" s="277"/>
      <c r="D21" s="276"/>
      <c r="E21" s="277"/>
      <c r="F21" s="341"/>
      <c r="G21" s="342"/>
      <c r="H21" s="343"/>
      <c r="I21" s="145">
        <f>IF(AND(F21&gt;210),ROUNDDOWN(0.188807*(F21-210)^1.41,0),0)</f>
        <v>0</v>
      </c>
      <c r="J21" s="11"/>
      <c r="K21" s="99"/>
      <c r="L21" s="99"/>
      <c r="M21" s="2"/>
      <c r="N21" s="122"/>
      <c r="O21" s="2"/>
      <c r="P21" s="2"/>
    </row>
    <row r="22" spans="1:16" ht="19.5" customHeight="1">
      <c r="A22" s="4"/>
      <c r="B22" s="274"/>
      <c r="C22" s="275"/>
      <c r="D22" s="274"/>
      <c r="E22" s="271"/>
      <c r="F22" s="344"/>
      <c r="G22" s="345"/>
      <c r="H22" s="346"/>
      <c r="I22">
        <f>IF(AND(F22&gt;7.95),ROUNDDOWN(7.86*(F22-7.95)^1.1,0),0)</f>
        <v>0</v>
      </c>
      <c r="J22" s="12"/>
      <c r="K22" s="145"/>
      <c r="L22" s="99"/>
      <c r="M22" s="2"/>
      <c r="N22" s="123"/>
      <c r="O22" s="2"/>
      <c r="P22" s="2"/>
    </row>
    <row r="23" spans="1:16" ht="19.5" customHeight="1">
      <c r="A23" s="4" t="s">
        <v>105</v>
      </c>
      <c r="B23" s="274"/>
      <c r="C23" s="275"/>
      <c r="D23" s="274"/>
      <c r="E23" s="271"/>
      <c r="F23" s="338"/>
      <c r="G23" s="339"/>
      <c r="H23" s="340"/>
      <c r="I23">
        <f>IF(AND(F23&gt;7.95),ROUNDDOWN(7.86*(F23-7.95)^1.1,0),0)</f>
        <v>0</v>
      </c>
      <c r="J23" s="139">
        <f>SUM(I22,I23,I24)-MINA(I22,I23,I24)</f>
        <v>0</v>
      </c>
      <c r="K23" s="94"/>
      <c r="L23" s="99"/>
      <c r="M23" s="2"/>
      <c r="N23" s="123"/>
      <c r="O23" s="2"/>
      <c r="P23" s="111"/>
    </row>
    <row r="24" spans="1:16" ht="19.5" customHeight="1">
      <c r="A24" s="5"/>
      <c r="B24" s="276"/>
      <c r="C24" s="277"/>
      <c r="D24" s="276"/>
      <c r="E24" s="277"/>
      <c r="F24" s="341"/>
      <c r="G24" s="342"/>
      <c r="H24" s="343"/>
      <c r="I24" s="33">
        <f>IF(AND(F24&gt;7.95),ROUNDDOWN(7.86*(F24-7.95)^1.1,0),0)</f>
        <v>0</v>
      </c>
      <c r="J24" s="11"/>
      <c r="K24" s="99"/>
      <c r="L24" s="99"/>
      <c r="M24" s="2"/>
      <c r="N24" s="123"/>
      <c r="O24" s="2"/>
      <c r="P24" s="2"/>
    </row>
    <row r="25" spans="1:16" ht="19.5" customHeight="1">
      <c r="A25" s="4"/>
      <c r="B25" s="278">
        <v>1</v>
      </c>
      <c r="C25" s="273"/>
      <c r="D25" s="279"/>
      <c r="E25" s="271"/>
      <c r="F25" s="350"/>
      <c r="G25" s="345"/>
      <c r="H25" s="346"/>
      <c r="I25" s="146">
        <f>IF(AND(F25&gt;26.8,F25&lt;50.24),IF(B$7=1,ROUNDDOWN(3.84286*(50-F25)^1.81,0),ROUNDDOWN(3.84286*(50.24-F25)^1.81,)),0)</f>
        <v>0</v>
      </c>
      <c r="J25" s="12"/>
      <c r="K25" s="108"/>
      <c r="L25" s="99"/>
      <c r="M25" s="2"/>
      <c r="N25" s="120"/>
      <c r="O25" s="2"/>
      <c r="P25" s="2"/>
    </row>
    <row r="26" spans="1:16" ht="19.5" customHeight="1">
      <c r="A26" s="4" t="s">
        <v>15</v>
      </c>
      <c r="B26" s="278"/>
      <c r="C26" s="280" t="s">
        <v>120</v>
      </c>
      <c r="D26" s="281"/>
      <c r="E26" s="95"/>
      <c r="F26" s="347"/>
      <c r="G26" s="339"/>
      <c r="H26" s="340"/>
      <c r="I26" s="145"/>
      <c r="J26" s="12"/>
      <c r="K26" s="94"/>
      <c r="L26" s="99"/>
      <c r="M26" s="2"/>
      <c r="N26" s="2"/>
      <c r="O26" s="2"/>
      <c r="P26" s="2"/>
    </row>
    <row r="27" spans="1:16" ht="19.5" customHeight="1">
      <c r="A27" s="4"/>
      <c r="B27" s="278"/>
      <c r="C27" s="280" t="s">
        <v>121</v>
      </c>
      <c r="D27" s="281"/>
      <c r="E27" s="95"/>
      <c r="F27" s="348"/>
      <c r="G27" s="339"/>
      <c r="H27" s="340"/>
      <c r="I27" s="145"/>
      <c r="J27" s="139">
        <f>MAX(I25,I29)</f>
        <v>0</v>
      </c>
      <c r="K27" s="99"/>
      <c r="L27" s="99"/>
      <c r="M27" s="2"/>
      <c r="N27" s="2"/>
      <c r="O27" s="2"/>
      <c r="P27" s="111"/>
    </row>
    <row r="28" spans="1:16" ht="19.5" customHeight="1">
      <c r="A28" s="7"/>
      <c r="B28" s="282"/>
      <c r="C28" s="283" t="s">
        <v>122</v>
      </c>
      <c r="D28" s="283"/>
      <c r="E28" s="96"/>
      <c r="F28" s="349"/>
      <c r="G28" s="342"/>
      <c r="H28" s="343"/>
      <c r="I28" s="150"/>
      <c r="J28" s="11"/>
      <c r="K28" s="108"/>
      <c r="L28" s="99"/>
      <c r="M28" s="2"/>
      <c r="N28" s="2"/>
      <c r="O28" s="2"/>
      <c r="P28" s="2"/>
    </row>
    <row r="29" spans="1:16" ht="19.5" customHeight="1">
      <c r="A29" s="7"/>
      <c r="B29" s="274"/>
      <c r="C29" s="280" t="s">
        <v>123</v>
      </c>
      <c r="D29" s="280"/>
      <c r="E29" s="284"/>
      <c r="F29" s="350"/>
      <c r="G29" s="345"/>
      <c r="H29" s="346"/>
      <c r="I29" s="146">
        <f>IF(AND(F29&gt;26.8,F29&lt;50.24),IF(B$7=1,ROUNDDOWN(3.84286*(50-F29)^1.81,0),ROUNDDOWN(3.84286*(50.24-F29)^1.81,)),0)</f>
        <v>0</v>
      </c>
      <c r="J29" s="12"/>
      <c r="K29" s="99"/>
      <c r="L29" s="99"/>
      <c r="M29" s="2"/>
      <c r="N29" s="120"/>
      <c r="O29" s="2"/>
      <c r="P29" s="2"/>
    </row>
    <row r="30" spans="1:16" ht="19.5" customHeight="1">
      <c r="A30" s="4"/>
      <c r="B30" s="274"/>
      <c r="C30" s="280" t="s">
        <v>124</v>
      </c>
      <c r="D30" s="280"/>
      <c r="E30" s="95"/>
      <c r="F30" s="347"/>
      <c r="G30" s="339"/>
      <c r="H30" s="340"/>
      <c r="I30" s="145"/>
      <c r="J30" s="12"/>
      <c r="K30" s="99"/>
      <c r="L30" s="99"/>
      <c r="M30" s="2"/>
      <c r="N30" s="2"/>
      <c r="O30" s="2"/>
      <c r="P30" s="2"/>
    </row>
    <row r="31" spans="1:16" ht="19.5" customHeight="1">
      <c r="A31" s="4"/>
      <c r="B31" s="274"/>
      <c r="C31" s="280" t="s">
        <v>125</v>
      </c>
      <c r="D31" s="280"/>
      <c r="E31" s="95"/>
      <c r="F31" s="348"/>
      <c r="G31" s="339"/>
      <c r="H31" s="340"/>
      <c r="I31" s="145"/>
      <c r="J31" s="12"/>
      <c r="K31" s="99"/>
      <c r="L31" s="99"/>
      <c r="M31" s="2"/>
      <c r="N31" s="2"/>
      <c r="O31" s="2"/>
      <c r="P31" s="2"/>
    </row>
    <row r="32" spans="1:16" ht="19.5" customHeight="1" thickBot="1">
      <c r="A32" s="5"/>
      <c r="B32" s="276"/>
      <c r="C32" s="283" t="s">
        <v>126</v>
      </c>
      <c r="D32" s="283"/>
      <c r="E32" s="96"/>
      <c r="F32" s="349"/>
      <c r="G32" s="342"/>
      <c r="H32" s="343"/>
      <c r="I32" s="150"/>
      <c r="J32" s="22"/>
      <c r="K32" s="99"/>
      <c r="L32" s="99"/>
      <c r="M32" s="2"/>
      <c r="N32" s="2"/>
      <c r="O32" s="2"/>
      <c r="P32" s="2"/>
    </row>
    <row r="33" spans="3:16" ht="19.5" customHeight="1">
      <c r="C33" s="95"/>
      <c r="D33" s="95"/>
      <c r="E33" s="95"/>
      <c r="K33" s="2"/>
      <c r="L33" s="2"/>
      <c r="M33" s="2"/>
      <c r="N33" s="2"/>
      <c r="O33" s="2"/>
      <c r="P33" s="2"/>
    </row>
    <row r="34" spans="1:16" ht="18">
      <c r="A34" s="4" t="s">
        <v>16</v>
      </c>
      <c r="B34" s="285"/>
      <c r="C34" s="97" t="s">
        <v>17</v>
      </c>
      <c r="D34" s="286"/>
      <c r="E34" s="98"/>
      <c r="F34" s="3" t="s">
        <v>18</v>
      </c>
      <c r="G34" s="3"/>
      <c r="H34" s="3"/>
      <c r="I34" s="3"/>
      <c r="J34" s="156">
        <f>SUM(J11:J33)</f>
        <v>0</v>
      </c>
      <c r="K34" s="2"/>
      <c r="L34" s="2"/>
      <c r="M34" s="2"/>
      <c r="N34" s="2"/>
      <c r="O34" s="2"/>
      <c r="P34" s="2"/>
    </row>
    <row r="35" spans="9:16" ht="12.75">
      <c r="I35" s="2"/>
      <c r="J35" s="2"/>
      <c r="K35" s="2"/>
      <c r="L35" s="2"/>
      <c r="M35" s="2"/>
      <c r="N35" s="2"/>
      <c r="O35" s="2"/>
      <c r="P35" s="2"/>
    </row>
    <row r="37" ht="15.75">
      <c r="A37" s="103" t="s">
        <v>87</v>
      </c>
    </row>
    <row r="38" ht="12.75">
      <c r="A38" t="s">
        <v>86</v>
      </c>
    </row>
    <row r="39" ht="12.75">
      <c r="A39" t="s">
        <v>88</v>
      </c>
    </row>
    <row r="40" ht="15">
      <c r="A40" s="104" t="s">
        <v>89</v>
      </c>
    </row>
    <row r="41" ht="12.75">
      <c r="A41" t="s">
        <v>114</v>
      </c>
    </row>
    <row r="42" ht="12.75">
      <c r="A42" t="s">
        <v>91</v>
      </c>
    </row>
    <row r="43" ht="12.75">
      <c r="A43" t="s">
        <v>92</v>
      </c>
    </row>
    <row r="44" ht="12.75">
      <c r="A44" t="s">
        <v>98</v>
      </c>
    </row>
    <row r="45" ht="12.75">
      <c r="A45" t="s">
        <v>99</v>
      </c>
    </row>
    <row r="46" ht="12.75">
      <c r="A46" t="s">
        <v>135</v>
      </c>
    </row>
    <row r="47" ht="12.75">
      <c r="A47" s="35" t="s">
        <v>93</v>
      </c>
    </row>
    <row r="48" ht="12.75">
      <c r="A48" t="s">
        <v>90</v>
      </c>
    </row>
    <row r="49" ht="12.75">
      <c r="A49" t="s">
        <v>115</v>
      </c>
    </row>
    <row r="50" ht="12.75">
      <c r="A50" t="s">
        <v>100</v>
      </c>
    </row>
    <row r="51" ht="12.75">
      <c r="A51" t="s">
        <v>101</v>
      </c>
    </row>
    <row r="52" ht="12.75">
      <c r="A52" t="s">
        <v>102</v>
      </c>
    </row>
    <row r="53" ht="12.75">
      <c r="A53" s="35" t="s">
        <v>137</v>
      </c>
    </row>
    <row r="54" ht="12.75">
      <c r="A54" t="s">
        <v>138</v>
      </c>
    </row>
    <row r="55" ht="12.75">
      <c r="A55" s="191" t="s">
        <v>141</v>
      </c>
    </row>
    <row r="56" ht="12.75">
      <c r="A56" t="s">
        <v>139</v>
      </c>
    </row>
    <row r="57" ht="12.75">
      <c r="A57" t="s">
        <v>142</v>
      </c>
    </row>
    <row r="58" ht="12.75">
      <c r="A58" t="s">
        <v>144</v>
      </c>
    </row>
    <row r="59" ht="12.75">
      <c r="A59" t="s">
        <v>143</v>
      </c>
    </row>
    <row r="60" ht="12.75">
      <c r="A60" t="s">
        <v>140</v>
      </c>
    </row>
    <row r="62" ht="12.75">
      <c r="A62" t="s">
        <v>94</v>
      </c>
    </row>
    <row r="63" ht="12.75">
      <c r="A63" t="s">
        <v>95</v>
      </c>
    </row>
    <row r="64" ht="12.75">
      <c r="A64" t="s">
        <v>96</v>
      </c>
    </row>
    <row r="65" ht="12.75">
      <c r="A65" t="s">
        <v>136</v>
      </c>
    </row>
    <row r="66" spans="2:10" ht="12.75">
      <c r="B66" t="s">
        <v>97</v>
      </c>
      <c r="D66" s="300" t="s">
        <v>181</v>
      </c>
      <c r="I66" s="301" t="s">
        <v>182</v>
      </c>
      <c r="J66" s="301" t="s">
        <v>183</v>
      </c>
    </row>
    <row r="98" spans="1:2" ht="12.75">
      <c r="A98" t="s">
        <v>20</v>
      </c>
      <c r="B98" t="s">
        <v>103</v>
      </c>
    </row>
    <row r="99" ht="12.75">
      <c r="A99" t="s">
        <v>21</v>
      </c>
    </row>
    <row r="100" ht="12.75">
      <c r="A100" t="s">
        <v>22</v>
      </c>
    </row>
    <row r="101" spans="1:8" ht="12.75">
      <c r="A101" s="2" t="s">
        <v>23</v>
      </c>
      <c r="B101" s="2"/>
      <c r="C101" s="2"/>
      <c r="D101" s="2" t="s">
        <v>24</v>
      </c>
      <c r="E101" s="27"/>
      <c r="F101" s="2"/>
      <c r="G101" s="2" t="s">
        <v>25</v>
      </c>
      <c r="H101" s="47"/>
    </row>
    <row r="102" spans="1:8" ht="13.5" thickBot="1">
      <c r="A102" s="2" t="s">
        <v>26</v>
      </c>
      <c r="B102" s="10">
        <v>1</v>
      </c>
      <c r="C102" s="2" t="s">
        <v>27</v>
      </c>
      <c r="D102" s="2"/>
      <c r="E102" s="2"/>
      <c r="F102" s="2"/>
      <c r="G102" s="2"/>
      <c r="H102" s="2"/>
    </row>
    <row r="103" spans="1:8" ht="12.75">
      <c r="A103" s="17" t="s">
        <v>0</v>
      </c>
      <c r="B103" s="18"/>
      <c r="C103" s="19" t="s">
        <v>1</v>
      </c>
      <c r="D103" s="18" t="s">
        <v>3</v>
      </c>
      <c r="E103" s="19" t="s">
        <v>5</v>
      </c>
      <c r="F103" s="18" t="s">
        <v>6</v>
      </c>
      <c r="G103" s="20" t="s">
        <v>8</v>
      </c>
      <c r="H103" s="13" t="s">
        <v>9</v>
      </c>
    </row>
    <row r="104" spans="1:8" ht="13.5" thickBot="1">
      <c r="A104" s="21"/>
      <c r="B104" s="22"/>
      <c r="C104" s="23" t="s">
        <v>2</v>
      </c>
      <c r="D104" s="22" t="s">
        <v>4</v>
      </c>
      <c r="E104" s="23" t="s">
        <v>11</v>
      </c>
      <c r="F104" s="22" t="s">
        <v>7</v>
      </c>
      <c r="G104" s="24"/>
      <c r="H104" s="16" t="s">
        <v>10</v>
      </c>
    </row>
    <row r="105" spans="1:8" ht="15">
      <c r="A105" s="4"/>
      <c r="B105" s="12"/>
      <c r="C105" s="27"/>
      <c r="D105" s="12"/>
      <c r="F105" s="46">
        <v>8.6</v>
      </c>
      <c r="G105" s="93">
        <f>IF(AND(F105&gt;6.8,F105&lt;11.3),IF(B$7=1,ROUNDDOWN(58.015*(11.26-F105)^1.81,0),ROUNDDOWN(58.015*(11.5-F105)^1.81,)),0)</f>
        <v>398</v>
      </c>
      <c r="H105" s="15"/>
    </row>
    <row r="106" spans="1:8" ht="15">
      <c r="A106" s="4" t="s">
        <v>12</v>
      </c>
      <c r="B106" s="12"/>
      <c r="C106" s="27"/>
      <c r="D106" s="12"/>
      <c r="F106" s="58">
        <v>8.7</v>
      </c>
      <c r="G106" s="93">
        <f>IF(AND(F106&gt;6.8,F106&lt;11.3),IF(B$7=1,ROUNDDOWN(58.015*(11.26-F106)^1.81,0),ROUNDDOWN(58.015*(11.5-F106)^1.81,)),0)</f>
        <v>374</v>
      </c>
      <c r="H106" s="29">
        <f>SUM(G105,G106,G107)-MINA(G105,G106,G107)</f>
        <v>772</v>
      </c>
    </row>
    <row r="107" spans="1:8" ht="15">
      <c r="A107" s="5"/>
      <c r="B107" s="11"/>
      <c r="C107" s="1"/>
      <c r="D107" s="11"/>
      <c r="E107" s="1"/>
      <c r="F107" s="63">
        <v>9.1</v>
      </c>
      <c r="G107" s="93">
        <f>IF(AND(F107&gt;6.8,F107&lt;11.3),IF(B$8=1,ROUNDDOWN(58.015*(11.26-F107)^1.81,0),ROUNDDOWN(58.015*(11.5-F107)^1.81,)),0)</f>
        <v>282</v>
      </c>
      <c r="H107" s="14"/>
    </row>
    <row r="108" spans="1:8" ht="15">
      <c r="A108" s="4"/>
      <c r="B108" s="12"/>
      <c r="C108" s="27"/>
      <c r="D108" s="12"/>
      <c r="F108" s="70">
        <v>3.143</v>
      </c>
      <c r="G108" s="101">
        <f>IF(AND(F108&gt;2.3,F108&lt;5),ROUNDDOWN(0.08713*(305.5-(TRUNC(F108)*60+((F108-TRUNC(F108))*100)))^1.85,0),"0")</f>
        <v>531</v>
      </c>
      <c r="H108" s="25"/>
    </row>
    <row r="109" spans="1:8" ht="15">
      <c r="A109" s="4" t="s">
        <v>104</v>
      </c>
      <c r="B109" s="12"/>
      <c r="C109" s="27"/>
      <c r="D109" s="12"/>
      <c r="F109" s="70">
        <v>3.25</v>
      </c>
      <c r="G109" s="26">
        <f>IF(AND(F109&gt;2.3,F109&lt;5),ROUNDDOWN(0.08713*(305.5-(TRUNC(F109)*60+((F109-TRUNC(F109))*100)))^1.85,0),"0")</f>
        <v>440</v>
      </c>
      <c r="H109" s="29">
        <f>SUM(G108,G109,G110)-MINA(G108,G109,G110)</f>
        <v>971</v>
      </c>
    </row>
    <row r="110" spans="1:8" ht="14.25">
      <c r="A110" s="6"/>
      <c r="B110" s="11"/>
      <c r="C110" s="11"/>
      <c r="D110" s="11"/>
      <c r="E110" s="1"/>
      <c r="F110" s="74">
        <v>3.29</v>
      </c>
      <c r="G110" s="102">
        <f>IF(AND(F110&gt;2.3,F110&lt;5),ROUNDDOWN(0.08713*(305.5-(TRUNC(F110)*60+((F110-TRUNC(F110))*100)))^1.85,0),"0")</f>
        <v>408</v>
      </c>
      <c r="H110" s="14"/>
    </row>
    <row r="111" spans="1:8" ht="15">
      <c r="A111" s="4"/>
      <c r="B111" s="9"/>
      <c r="C111" s="10"/>
      <c r="D111" s="12"/>
      <c r="F111" s="60">
        <v>145</v>
      </c>
      <c r="G111" s="2">
        <f>IF(AND(F111&gt;75),ROUNDDOWN(0.8465*(F111-75)^1.42,0),0)</f>
        <v>352</v>
      </c>
      <c r="H111" s="15"/>
    </row>
    <row r="112" spans="1:8" ht="15">
      <c r="A112" s="4" t="s">
        <v>13</v>
      </c>
      <c r="B112" s="9"/>
      <c r="C112" s="106"/>
      <c r="D112" s="12"/>
      <c r="F112" s="60">
        <v>148</v>
      </c>
      <c r="G112" s="2">
        <f>IF(AND(F112&gt;75),ROUNDDOWN(0.8465*(F112-75)^1.42,0),0)</f>
        <v>374</v>
      </c>
      <c r="H112" s="29">
        <f>SUM(G111,G112,G113)-MINA(G111,G112,G113)</f>
        <v>726</v>
      </c>
    </row>
    <row r="113" spans="1:8" ht="15">
      <c r="A113" s="5"/>
      <c r="B113" s="11"/>
      <c r="C113" s="1"/>
      <c r="D113" s="12"/>
      <c r="E113" s="1"/>
      <c r="F113" s="60">
        <v>120</v>
      </c>
      <c r="G113" s="2">
        <f>IF(AND(F113&gt;75),ROUNDDOWN(0.8465*(F113-75)^1.42,0),0)</f>
        <v>188</v>
      </c>
      <c r="H113" s="14"/>
    </row>
    <row r="114" spans="1:8" ht="15">
      <c r="A114" s="4"/>
      <c r="B114" s="12"/>
      <c r="C114" s="106"/>
      <c r="D114" s="12"/>
      <c r="F114" s="60">
        <v>462</v>
      </c>
      <c r="G114" s="10">
        <f>IF(AND(F114&gt;210),ROUNDDOWN(0.14354*(F114-220)^1.4,0),0)</f>
        <v>312</v>
      </c>
      <c r="H114" s="15"/>
    </row>
    <row r="115" spans="1:8" ht="15">
      <c r="A115" s="4" t="s">
        <v>14</v>
      </c>
      <c r="B115" s="12"/>
      <c r="C115" s="27"/>
      <c r="D115" s="12"/>
      <c r="F115" s="60">
        <v>422</v>
      </c>
      <c r="G115" s="12">
        <f>IF(AND(F115&gt;210),ROUNDDOWN(0.14354*(F115-220)^1.4,0),0)</f>
        <v>242</v>
      </c>
      <c r="H115" s="29">
        <f>SUM(G114,G115,G116)-MINA(G114,G115,G116)</f>
        <v>554</v>
      </c>
    </row>
    <row r="116" spans="1:8" ht="15">
      <c r="A116" s="5"/>
      <c r="B116" s="11"/>
      <c r="C116" s="1"/>
      <c r="D116" s="12"/>
      <c r="E116" s="1"/>
      <c r="F116" s="60">
        <v>422</v>
      </c>
      <c r="G116" s="11">
        <f>IF(AND(F116&gt;210),ROUNDDOWN(0.14354*(F116-220)^1.4,0),0)</f>
        <v>242</v>
      </c>
      <c r="H116" s="14"/>
    </row>
    <row r="117" spans="1:8" ht="15">
      <c r="A117" s="4"/>
      <c r="B117" s="12"/>
      <c r="C117" s="27"/>
      <c r="D117" s="12"/>
      <c r="F117" s="69">
        <v>58.22</v>
      </c>
      <c r="G117" s="10">
        <f>IF(AND(F117&gt;10),ROUNDDOWN(5.33*(F117-10)^1.1,0),0)</f>
        <v>378</v>
      </c>
      <c r="H117" s="15"/>
    </row>
    <row r="118" spans="1:8" ht="15">
      <c r="A118" s="4" t="s">
        <v>105</v>
      </c>
      <c r="B118" s="12"/>
      <c r="C118" s="27"/>
      <c r="D118" s="12"/>
      <c r="F118" s="69">
        <v>49.71</v>
      </c>
      <c r="G118" s="12">
        <f>IF(AND(F118&gt;10),ROUNDDOWN(5.33*(F118-10)^1.1,0),0)</f>
        <v>305</v>
      </c>
      <c r="H118" s="29">
        <f>SUM(G117,G118,G119)-MINA(G117,G118,G119)</f>
        <v>683</v>
      </c>
    </row>
    <row r="119" spans="1:8" ht="15">
      <c r="A119" s="5"/>
      <c r="B119" s="11"/>
      <c r="C119" s="1"/>
      <c r="D119" s="12"/>
      <c r="E119" s="1"/>
      <c r="F119" s="69">
        <v>43.48</v>
      </c>
      <c r="G119" s="11">
        <f>IF(AND(F119&gt;10),ROUNDDOWN(5.33*(F119-10)^1.1,0),0)</f>
        <v>253</v>
      </c>
      <c r="H119" s="14"/>
    </row>
    <row r="120" spans="1:8" ht="15">
      <c r="A120" s="4"/>
      <c r="B120" s="12">
        <v>1</v>
      </c>
      <c r="C120" s="27"/>
      <c r="D120" s="12"/>
      <c r="F120" s="58">
        <v>33.4</v>
      </c>
      <c r="G120">
        <f>IF(AND(F120&gt;26.8,F120&lt;44.24),IF(B$7=1,ROUNDDOWN(4.86338*(44-F120)^1.81,0),ROUNDDOWN(4.86338*(44.24-F120)^1.81,)),0)</f>
        <v>363</v>
      </c>
      <c r="H120" s="15"/>
    </row>
    <row r="121" spans="1:8" ht="15">
      <c r="A121" s="4" t="s">
        <v>15</v>
      </c>
      <c r="B121" s="12"/>
      <c r="C121" s="27"/>
      <c r="D121" s="12"/>
      <c r="F121" s="12"/>
      <c r="G121" s="9"/>
      <c r="H121" s="15"/>
    </row>
    <row r="122" spans="1:8" ht="15">
      <c r="A122" s="4"/>
      <c r="B122" s="12"/>
      <c r="C122" s="1"/>
      <c r="D122" s="12"/>
      <c r="F122" s="12"/>
      <c r="G122" s="9"/>
      <c r="H122" s="29">
        <f>MAX(G120,G124)</f>
        <v>363</v>
      </c>
    </row>
    <row r="123" spans="1:8" ht="15">
      <c r="A123" s="7"/>
      <c r="B123" s="11"/>
      <c r="C123" s="1"/>
      <c r="D123" s="12"/>
      <c r="E123" s="1"/>
      <c r="F123" s="11"/>
      <c r="G123" s="8"/>
      <c r="H123" s="14"/>
    </row>
    <row r="124" spans="1:8" ht="15">
      <c r="A124" s="7"/>
      <c r="B124" s="12">
        <v>2</v>
      </c>
      <c r="C124" s="10"/>
      <c r="D124" s="12"/>
      <c r="F124" s="58">
        <v>35.8</v>
      </c>
      <c r="G124">
        <f>IF(AND(F124&gt;26.8,F124&lt;44.24),IF(B$7=1,ROUNDDOWN(4.86338*(44-F124)^1.81,0),ROUNDDOWN(4.86338*(44.24-F124)^1.81,)),0)</f>
        <v>231</v>
      </c>
      <c r="H124" s="15"/>
    </row>
    <row r="125" spans="1:8" ht="15">
      <c r="A125" s="4"/>
      <c r="B125" s="12"/>
      <c r="C125" s="106"/>
      <c r="D125" s="12"/>
      <c r="F125" s="12"/>
      <c r="G125" s="2"/>
      <c r="H125" s="15"/>
    </row>
    <row r="126" spans="1:8" ht="15">
      <c r="A126" s="4"/>
      <c r="B126" s="12"/>
      <c r="C126" s="27"/>
      <c r="D126" s="12"/>
      <c r="F126" s="12"/>
      <c r="G126" s="2"/>
      <c r="H126" s="15"/>
    </row>
    <row r="127" spans="1:8" ht="15.75" thickBot="1">
      <c r="A127" s="5"/>
      <c r="B127" s="11"/>
      <c r="C127" s="27"/>
      <c r="D127" s="12"/>
      <c r="E127" s="1"/>
      <c r="F127" s="11"/>
      <c r="G127" s="1"/>
      <c r="H127" s="16"/>
    </row>
  </sheetData>
  <sheetProtection password="CF61" sheet="1" objects="1" scenarios="1"/>
  <mergeCells count="22">
    <mergeCell ref="B3:C3"/>
    <mergeCell ref="B6:C6"/>
    <mergeCell ref="B4:J4"/>
    <mergeCell ref="B5:J5"/>
    <mergeCell ref="E6:H6"/>
    <mergeCell ref="F16:H16"/>
    <mergeCell ref="F17:H17"/>
    <mergeCell ref="F18:H18"/>
    <mergeCell ref="F19:H19"/>
    <mergeCell ref="F8:H9"/>
    <mergeCell ref="F10:H10"/>
    <mergeCell ref="F11:H11"/>
    <mergeCell ref="F12:H12"/>
    <mergeCell ref="F30:H32"/>
    <mergeCell ref="F24:H24"/>
    <mergeCell ref="F25:H25"/>
    <mergeCell ref="F26:H28"/>
    <mergeCell ref="F29:H29"/>
    <mergeCell ref="F20:H20"/>
    <mergeCell ref="F21:H21"/>
    <mergeCell ref="F22:H22"/>
    <mergeCell ref="F23:H23"/>
  </mergeCells>
  <hyperlinks>
    <hyperlink ref="D66" r:id="rId1" display="karelsebelka@seznam.cz"/>
  </hyperlinks>
  <printOptions/>
  <pageMargins left="0.75" right="0.75" top="1" bottom="1" header="0.4921259845" footer="0.4921259845"/>
  <pageSetup horizontalDpi="300" verticalDpi="3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5"/>
  <sheetViews>
    <sheetView zoomScalePageLayoutView="0" workbookViewId="0" topLeftCell="A16">
      <selection activeCell="J36" sqref="J36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7.375" style="0" customWidth="1"/>
    <col min="4" max="4" width="17.25390625" style="0" customWidth="1"/>
    <col min="5" max="5" width="2.00390625" style="0" customWidth="1"/>
    <col min="6" max="6" width="5.75390625" style="0" customWidth="1"/>
    <col min="9" max="9" width="7.75390625" style="0" customWidth="1"/>
  </cols>
  <sheetData>
    <row r="1" spans="1:6" ht="13.5" thickBot="1">
      <c r="A1" t="s">
        <v>77</v>
      </c>
      <c r="F1" s="264" t="s">
        <v>178</v>
      </c>
    </row>
    <row r="2" spans="1:8" ht="15.75">
      <c r="A2" s="34" t="s">
        <v>78</v>
      </c>
      <c r="B2" s="34"/>
      <c r="C2" s="48" t="str">
        <f>soupisky!$B$6</f>
        <v>Krajské finále LK</v>
      </c>
      <c r="D2" s="35"/>
      <c r="E2" s="35"/>
      <c r="H2" s="36" t="s">
        <v>28</v>
      </c>
    </row>
    <row r="3" spans="1:8" ht="12.75">
      <c r="A3" s="35" t="s">
        <v>48</v>
      </c>
      <c r="B3" s="35"/>
      <c r="C3" s="49" t="str">
        <f>soupisky!$E$6</f>
        <v>Turnov</v>
      </c>
      <c r="D3" s="35"/>
      <c r="H3" s="37" t="s">
        <v>29</v>
      </c>
    </row>
    <row r="4" spans="1:8" ht="12.75">
      <c r="A4" t="s">
        <v>25</v>
      </c>
      <c r="B4" s="86">
        <f>soupisky!$H$6</f>
        <v>0</v>
      </c>
      <c r="D4" t="s">
        <v>49</v>
      </c>
      <c r="H4" s="269">
        <v>31.7</v>
      </c>
    </row>
    <row r="5" spans="1:8" ht="13.5" thickBot="1">
      <c r="A5" s="271"/>
      <c r="B5" s="270" t="s">
        <v>79</v>
      </c>
      <c r="C5" s="271"/>
      <c r="D5" s="270" t="s">
        <v>50</v>
      </c>
      <c r="E5" s="271"/>
      <c r="F5" s="290" t="str">
        <f>soupisky!$B$3</f>
        <v>mladší žákyně </v>
      </c>
      <c r="G5" s="271"/>
      <c r="H5" s="269">
        <v>31.94</v>
      </c>
    </row>
    <row r="6" spans="1:9" ht="24.75" customHeight="1" thickBot="1">
      <c r="A6" s="38" t="s">
        <v>30</v>
      </c>
      <c r="B6" s="39" t="s">
        <v>31</v>
      </c>
      <c r="C6" s="40" t="s">
        <v>32</v>
      </c>
      <c r="D6" s="40" t="s">
        <v>76</v>
      </c>
      <c r="E6" s="40"/>
      <c r="F6" s="39" t="s">
        <v>34</v>
      </c>
      <c r="G6" s="41" t="s">
        <v>35</v>
      </c>
      <c r="H6" s="41" t="s">
        <v>36</v>
      </c>
      <c r="I6" s="42" t="s">
        <v>37</v>
      </c>
    </row>
    <row r="7" spans="1:9" ht="12.75">
      <c r="A7" s="11"/>
      <c r="B7" s="43" t="s">
        <v>38</v>
      </c>
      <c r="C7" s="11"/>
      <c r="D7" s="11"/>
      <c r="E7" s="11"/>
      <c r="F7" s="85"/>
      <c r="G7" s="85"/>
      <c r="H7" s="85"/>
      <c r="I7" s="85"/>
    </row>
    <row r="8" spans="1:9" ht="10.5" customHeight="1">
      <c r="A8" s="67">
        <f>soupisky!B$215</f>
        <v>0</v>
      </c>
      <c r="B8" s="67" t="str">
        <f>soupisky!C$215</f>
        <v>Vachtová B.</v>
      </c>
      <c r="C8" s="67">
        <f>soupisky!D$215</f>
        <v>0</v>
      </c>
      <c r="D8" s="46" t="str">
        <f>soupisky!B194</f>
        <v>ZŠ U lesa Nový Bor</v>
      </c>
      <c r="E8" t="s">
        <v>82</v>
      </c>
      <c r="F8" s="84">
        <v>1</v>
      </c>
      <c r="G8" s="253">
        <v>34.87</v>
      </c>
      <c r="H8" s="12"/>
      <c r="I8" s="12"/>
    </row>
    <row r="9" spans="1:9" ht="10.5" customHeight="1">
      <c r="A9" s="67">
        <f>soupisky!B$216</f>
        <v>0</v>
      </c>
      <c r="B9" s="67" t="str">
        <f>soupisky!C$216</f>
        <v>Pavlíčková</v>
      </c>
      <c r="C9" s="67">
        <f>soupisky!D$216</f>
        <v>0</v>
      </c>
      <c r="F9" s="84"/>
      <c r="G9" s="125"/>
      <c r="H9" s="12"/>
      <c r="I9" s="12"/>
    </row>
    <row r="10" spans="1:9" ht="10.5" customHeight="1">
      <c r="A10" s="67">
        <f>soupisky!B$217</f>
        <v>0</v>
      </c>
      <c r="B10" s="67" t="str">
        <f>soupisky!C$217</f>
        <v>Radoňská</v>
      </c>
      <c r="C10" s="67">
        <f>soupisky!D$217</f>
        <v>0</v>
      </c>
      <c r="F10" s="84"/>
      <c r="G10" s="125"/>
      <c r="H10" s="12"/>
      <c r="I10" s="12"/>
    </row>
    <row r="11" spans="1:9" ht="10.5" customHeight="1">
      <c r="A11" s="67">
        <f>soupisky!B$218</f>
        <v>0</v>
      </c>
      <c r="B11" s="67" t="str">
        <f>soupisky!C$218</f>
        <v>Březinová Martina</v>
      </c>
      <c r="C11" s="67">
        <f>soupisky!D$218</f>
        <v>0</v>
      </c>
      <c r="D11" s="8"/>
      <c r="E11" s="1"/>
      <c r="F11" s="61"/>
      <c r="G11" s="254"/>
      <c r="H11" s="11"/>
      <c r="I11" s="11"/>
    </row>
    <row r="12" spans="1:9" ht="10.5" customHeight="1">
      <c r="A12" s="67">
        <f>soupisky!B$253</f>
        <v>0</v>
      </c>
      <c r="B12" s="67">
        <f>soupisky!C$253</f>
        <v>0</v>
      </c>
      <c r="C12" s="75">
        <f>soupisky!D$253</f>
        <v>0</v>
      </c>
      <c r="D12" s="88">
        <f>soupisky!$B$232</f>
        <v>0</v>
      </c>
      <c r="E12" s="32" t="s">
        <v>82</v>
      </c>
      <c r="F12" s="65">
        <v>2</v>
      </c>
      <c r="G12" s="255"/>
      <c r="H12" s="2"/>
      <c r="I12" s="10"/>
    </row>
    <row r="13" spans="1:9" ht="10.5" customHeight="1">
      <c r="A13" s="67">
        <f>soupisky!B$254</f>
        <v>0</v>
      </c>
      <c r="B13" s="67">
        <f>soupisky!C$254</f>
        <v>0</v>
      </c>
      <c r="C13" s="75">
        <f>soupisky!D$254</f>
        <v>0</v>
      </c>
      <c r="D13" s="72"/>
      <c r="E13" s="90"/>
      <c r="F13" s="65"/>
      <c r="G13" s="256"/>
      <c r="H13" s="2"/>
      <c r="I13" s="12"/>
    </row>
    <row r="14" spans="1:9" ht="10.5" customHeight="1">
      <c r="A14" s="67">
        <f>soupisky!B$255</f>
        <v>0</v>
      </c>
      <c r="B14" s="67">
        <f>soupisky!C$255</f>
        <v>0</v>
      </c>
      <c r="C14" s="75">
        <f>soupisky!D$255</f>
        <v>0</v>
      </c>
      <c r="D14" s="72"/>
      <c r="E14" s="90"/>
      <c r="F14" s="65"/>
      <c r="G14" s="256"/>
      <c r="H14" s="2"/>
      <c r="I14" s="12"/>
    </row>
    <row r="15" spans="1:9" ht="10.5" customHeight="1">
      <c r="A15" s="67">
        <f>soupisky!B$256</f>
        <v>0</v>
      </c>
      <c r="B15" s="67">
        <f>soupisky!C$256</f>
        <v>0</v>
      </c>
      <c r="C15" s="75">
        <f>soupisky!D$256</f>
        <v>0</v>
      </c>
      <c r="D15" s="89"/>
      <c r="E15" s="91"/>
      <c r="F15" s="71"/>
      <c r="G15" s="257"/>
      <c r="H15" s="1"/>
      <c r="I15" s="11"/>
    </row>
    <row r="16" spans="1:9" ht="10.5" customHeight="1">
      <c r="A16" s="67">
        <f>soupisky!B$291</f>
        <v>0</v>
      </c>
      <c r="B16" s="67">
        <f>soupisky!C$291</f>
        <v>0</v>
      </c>
      <c r="C16" s="75">
        <f>soupisky!D$291</f>
        <v>0</v>
      </c>
      <c r="D16" s="72">
        <f>soupisky!B270</f>
        <v>0</v>
      </c>
      <c r="E16" s="28" t="s">
        <v>82</v>
      </c>
      <c r="F16" s="65">
        <v>3</v>
      </c>
      <c r="G16" s="187"/>
      <c r="H16" s="2"/>
      <c r="I16" s="12"/>
    </row>
    <row r="17" spans="1:9" ht="10.5" customHeight="1">
      <c r="A17" s="67">
        <f>soupisky!B$292</f>
        <v>0</v>
      </c>
      <c r="B17" s="67">
        <f>soupisky!C$292</f>
        <v>0</v>
      </c>
      <c r="C17" s="75">
        <f>soupisky!D$292</f>
        <v>0</v>
      </c>
      <c r="D17" s="72"/>
      <c r="E17" s="90"/>
      <c r="F17" s="65"/>
      <c r="G17" s="256"/>
      <c r="H17" s="2"/>
      <c r="I17" s="12"/>
    </row>
    <row r="18" spans="1:9" ht="10.5" customHeight="1">
      <c r="A18" s="67">
        <f>soupisky!B$293</f>
        <v>0</v>
      </c>
      <c r="B18" s="67">
        <f>soupisky!C$293</f>
        <v>0</v>
      </c>
      <c r="C18" s="75">
        <f>soupisky!D$293</f>
        <v>0</v>
      </c>
      <c r="D18" s="72"/>
      <c r="E18" s="90"/>
      <c r="F18" s="65"/>
      <c r="G18" s="256"/>
      <c r="H18" s="2"/>
      <c r="I18" s="12"/>
    </row>
    <row r="19" spans="1:9" ht="10.5" customHeight="1">
      <c r="A19" s="67">
        <f>soupisky!B$294</f>
        <v>0</v>
      </c>
      <c r="B19" s="67">
        <f>soupisky!C$294</f>
        <v>0</v>
      </c>
      <c r="C19" s="75">
        <f>soupisky!D$294</f>
        <v>0</v>
      </c>
      <c r="D19" s="89"/>
      <c r="E19" s="91"/>
      <c r="F19" s="71"/>
      <c r="G19" s="257"/>
      <c r="H19" s="1"/>
      <c r="I19" s="11"/>
    </row>
    <row r="20" spans="1:9" ht="10.5" customHeight="1">
      <c r="A20" s="67">
        <f>soupisky!B$25</f>
        <v>0</v>
      </c>
      <c r="B20" s="67" t="str">
        <f>soupisky!C$25</f>
        <v>Šimáčková Jana</v>
      </c>
      <c r="C20" s="75">
        <f>soupisky!D$25</f>
        <v>96</v>
      </c>
      <c r="D20" s="72" t="str">
        <f>soupisky!B4</f>
        <v>ZŠ a MŠ Studenec</v>
      </c>
      <c r="E20" s="28" t="s">
        <v>82</v>
      </c>
      <c r="F20" s="65">
        <v>4</v>
      </c>
      <c r="G20" s="187">
        <v>35.63</v>
      </c>
      <c r="H20" s="2"/>
      <c r="I20" s="12"/>
    </row>
    <row r="21" spans="1:9" ht="10.5" customHeight="1">
      <c r="A21" s="67">
        <f>soupisky!B$26</f>
        <v>0</v>
      </c>
      <c r="B21" s="67" t="str">
        <f>soupisky!C$26</f>
        <v>Čapková Andrea</v>
      </c>
      <c r="C21" s="75">
        <f>soupisky!D$26</f>
        <v>96</v>
      </c>
      <c r="D21" s="72"/>
      <c r="E21" s="90"/>
      <c r="F21" s="65"/>
      <c r="G21" s="256"/>
      <c r="H21" s="2"/>
      <c r="I21" s="12"/>
    </row>
    <row r="22" spans="1:9" ht="10.5" customHeight="1">
      <c r="A22" s="67">
        <f>soupisky!B$27</f>
        <v>0</v>
      </c>
      <c r="B22" s="67" t="str">
        <f>soupisky!C$27</f>
        <v>Holečková Laďka</v>
      </c>
      <c r="C22" s="75">
        <f>soupisky!D$27</f>
        <v>96</v>
      </c>
      <c r="D22" s="72"/>
      <c r="E22" s="90"/>
      <c r="F22" s="65"/>
      <c r="G22" s="256"/>
      <c r="H22" s="2"/>
      <c r="I22" s="12"/>
    </row>
    <row r="23" spans="1:9" ht="10.5" customHeight="1">
      <c r="A23" s="67">
        <f>soupisky!B$28</f>
        <v>0</v>
      </c>
      <c r="B23" s="67" t="str">
        <f>soupisky!C$28</f>
        <v>Vydrová Lenka</v>
      </c>
      <c r="C23" s="75">
        <f>soupisky!D$28</f>
        <v>96</v>
      </c>
      <c r="D23" s="89"/>
      <c r="E23" s="91"/>
      <c r="F23" s="71"/>
      <c r="G23" s="257"/>
      <c r="H23" s="1"/>
      <c r="I23" s="11"/>
    </row>
    <row r="24" spans="1:9" ht="10.5" customHeight="1">
      <c r="A24" s="67">
        <f>soupisky!B$63</f>
        <v>0</v>
      </c>
      <c r="B24" s="67" t="str">
        <f>soupisky!C$63</f>
        <v>Vélová Adéla</v>
      </c>
      <c r="C24" s="75">
        <f>soupisky!D$63</f>
        <v>0</v>
      </c>
      <c r="D24" s="72" t="str">
        <f>soupisky!$B$42</f>
        <v>Gymnázium Dr.Randy</v>
      </c>
      <c r="E24" s="28" t="s">
        <v>82</v>
      </c>
      <c r="F24" s="65">
        <v>5</v>
      </c>
      <c r="G24" s="187">
        <v>32.77</v>
      </c>
      <c r="H24" s="2"/>
      <c r="I24" s="12"/>
    </row>
    <row r="25" spans="1:9" ht="10.5" customHeight="1">
      <c r="A25" s="67">
        <f>soupisky!B$64</f>
        <v>0</v>
      </c>
      <c r="B25" s="67" t="str">
        <f>soupisky!C$64</f>
        <v>Hoferová Karin</v>
      </c>
      <c r="C25" s="75">
        <f>soupisky!D$64</f>
        <v>0</v>
      </c>
      <c r="D25" s="72"/>
      <c r="E25" s="90"/>
      <c r="F25" s="65"/>
      <c r="G25" s="256"/>
      <c r="H25" s="2"/>
      <c r="I25" s="12"/>
    </row>
    <row r="26" spans="1:9" ht="10.5" customHeight="1">
      <c r="A26" s="67">
        <f>soupisky!B$65</f>
        <v>0</v>
      </c>
      <c r="B26" s="67" t="str">
        <f>soupisky!C$65</f>
        <v>Hanušová</v>
      </c>
      <c r="C26" s="75">
        <f>soupisky!D$65</f>
        <v>0</v>
      </c>
      <c r="D26" s="72"/>
      <c r="E26" s="90"/>
      <c r="F26" s="65"/>
      <c r="G26" s="256"/>
      <c r="H26" s="2"/>
      <c r="I26" s="12"/>
    </row>
    <row r="27" spans="1:9" ht="10.5" customHeight="1">
      <c r="A27" s="67">
        <f>soupisky!B$66</f>
        <v>0</v>
      </c>
      <c r="B27" s="67" t="str">
        <f>soupisky!C$66</f>
        <v>Šikolová Tereza</v>
      </c>
      <c r="C27" s="75">
        <f>soupisky!D$66</f>
        <v>0</v>
      </c>
      <c r="D27" s="89"/>
      <c r="E27" s="91"/>
      <c r="F27" s="71"/>
      <c r="G27" s="257"/>
      <c r="H27" s="1"/>
      <c r="I27" s="11"/>
    </row>
    <row r="28" spans="1:9" ht="10.5" customHeight="1">
      <c r="A28" s="67">
        <f>soupisky!B$101</f>
        <v>0</v>
      </c>
      <c r="B28" s="67" t="str">
        <f>soupisky!C$101</f>
        <v>Morávková Natálie</v>
      </c>
      <c r="C28" s="75">
        <f>soupisky!D$101</f>
        <v>0</v>
      </c>
      <c r="D28" s="72" t="str">
        <f>soupisky!$B$80</f>
        <v>Základní škola T.G. Masaryka</v>
      </c>
      <c r="E28" s="28" t="s">
        <v>82</v>
      </c>
      <c r="F28" s="65">
        <v>6</v>
      </c>
      <c r="G28" s="187">
        <v>35.45</v>
      </c>
      <c r="H28" s="2"/>
      <c r="I28" s="12"/>
    </row>
    <row r="29" spans="1:9" ht="10.5" customHeight="1">
      <c r="A29" s="67">
        <f>soupisky!B$102</f>
        <v>0</v>
      </c>
      <c r="B29" s="67" t="str">
        <f>soupisky!C$102</f>
        <v>Šulcová Kamila</v>
      </c>
      <c r="C29" s="75">
        <f>soupisky!D$102</f>
        <v>0</v>
      </c>
      <c r="D29" s="72"/>
      <c r="E29" s="90"/>
      <c r="F29" s="65"/>
      <c r="G29" s="256"/>
      <c r="H29" s="2"/>
      <c r="I29" s="12"/>
    </row>
    <row r="30" spans="1:9" ht="10.5" customHeight="1">
      <c r="A30" s="67">
        <f>soupisky!B$103</f>
        <v>0</v>
      </c>
      <c r="B30" s="67" t="str">
        <f>soupisky!C$103</f>
        <v>Kučerová Kristýna</v>
      </c>
      <c r="C30" s="75">
        <f>soupisky!D$103</f>
        <v>0</v>
      </c>
      <c r="D30" s="72"/>
      <c r="E30" s="90"/>
      <c r="F30" s="65"/>
      <c r="G30" s="256"/>
      <c r="H30" s="2"/>
      <c r="I30" s="12"/>
    </row>
    <row r="31" spans="1:9" ht="10.5" customHeight="1">
      <c r="A31" s="67">
        <f>soupisky!B$104</f>
        <v>0</v>
      </c>
      <c r="B31" s="67" t="str">
        <f>soupisky!C$104</f>
        <v>Tokarová Dominika</v>
      </c>
      <c r="C31" s="75">
        <f>soupisky!D$104</f>
        <v>0</v>
      </c>
      <c r="D31" s="89"/>
      <c r="E31" s="91"/>
      <c r="F31" s="71"/>
      <c r="G31" s="257"/>
      <c r="H31" s="1"/>
      <c r="I31" s="11"/>
    </row>
    <row r="32" spans="1:9" ht="10.5" customHeight="1">
      <c r="A32" s="44"/>
      <c r="B32" s="43" t="s">
        <v>106</v>
      </c>
      <c r="C32" s="75"/>
      <c r="D32" s="75"/>
      <c r="E32" s="134"/>
      <c r="F32" s="135"/>
      <c r="G32" s="107"/>
      <c r="H32" s="136"/>
      <c r="I32" s="44"/>
    </row>
    <row r="33" spans="1:9" ht="10.5" customHeight="1">
      <c r="A33" s="67">
        <f>soupisky!B$139</f>
        <v>0</v>
      </c>
      <c r="B33" s="67" t="str">
        <f>soupisky!C$139</f>
        <v>Janatová Katka</v>
      </c>
      <c r="C33" s="75">
        <f>soupisky!D$139</f>
        <v>0</v>
      </c>
      <c r="D33" s="72" t="str">
        <f>soupisky!$B$118</f>
        <v>ZŠ Jilemnice, Komenského 288</v>
      </c>
      <c r="E33" s="28" t="s">
        <v>82</v>
      </c>
      <c r="F33" s="65">
        <v>1</v>
      </c>
      <c r="G33" s="187">
        <v>34</v>
      </c>
      <c r="H33" s="2"/>
      <c r="I33" s="12"/>
    </row>
    <row r="34" spans="1:9" ht="10.5" customHeight="1">
      <c r="A34" s="67">
        <f>soupisky!B$215</f>
        <v>0</v>
      </c>
      <c r="B34" s="67" t="str">
        <f>soupisky!C$140</f>
        <v>Poloprutská Lenka</v>
      </c>
      <c r="C34" s="75">
        <f>soupisky!D$140</f>
        <v>0</v>
      </c>
      <c r="D34" s="72"/>
      <c r="E34" s="90"/>
      <c r="F34" s="65"/>
      <c r="G34" s="256"/>
      <c r="H34" s="2"/>
      <c r="I34" s="12"/>
    </row>
    <row r="35" spans="1:9" ht="10.5" customHeight="1">
      <c r="A35" s="67">
        <f>soupisky!B$216</f>
        <v>0</v>
      </c>
      <c r="B35" s="67" t="str">
        <f>soupisky!C$141</f>
        <v>Šupová Katka</v>
      </c>
      <c r="C35" s="75">
        <f>soupisky!D$141</f>
        <v>0</v>
      </c>
      <c r="D35" s="72"/>
      <c r="E35" s="90"/>
      <c r="F35" s="65"/>
      <c r="G35" s="256"/>
      <c r="H35" s="2"/>
      <c r="I35" s="12"/>
    </row>
    <row r="36" spans="1:9" ht="10.5" customHeight="1">
      <c r="A36" s="67">
        <f>soupisky!B$217</f>
        <v>0</v>
      </c>
      <c r="B36" s="67" t="str">
        <f>soupisky!C$142</f>
        <v>Sedláčková Michaela</v>
      </c>
      <c r="C36" s="75">
        <f>soupisky!D$142</f>
        <v>0</v>
      </c>
      <c r="D36" s="89"/>
      <c r="E36" s="91"/>
      <c r="F36" s="71"/>
      <c r="G36" s="257"/>
      <c r="H36" s="1"/>
      <c r="I36" s="11"/>
    </row>
    <row r="37" spans="1:9" ht="10.5" customHeight="1">
      <c r="A37" s="67">
        <f>soupisky!B$177</f>
        <v>0</v>
      </c>
      <c r="B37" s="67" t="str">
        <f>soupisky!C$177</f>
        <v>Hýsková Kateřina</v>
      </c>
      <c r="C37" s="75">
        <f>soupisky!D$177</f>
        <v>0</v>
      </c>
      <c r="D37" s="72" t="str">
        <f>soupisky!$B$156</f>
        <v>Základní škola Jablonec nad Nisou</v>
      </c>
      <c r="E37" s="28" t="s">
        <v>82</v>
      </c>
      <c r="F37" s="65">
        <v>2</v>
      </c>
      <c r="G37" s="187">
        <v>33.75</v>
      </c>
      <c r="H37" s="2"/>
      <c r="I37" s="12"/>
    </row>
    <row r="38" spans="1:9" ht="10.5" customHeight="1">
      <c r="A38" s="67">
        <f>soupisky!B$178</f>
        <v>0</v>
      </c>
      <c r="B38" s="67" t="str">
        <f>soupisky!C$178</f>
        <v>Wagnerová Veronika</v>
      </c>
      <c r="C38" s="75">
        <f>soupisky!D$178</f>
        <v>0</v>
      </c>
      <c r="D38" s="9"/>
      <c r="E38" s="28"/>
      <c r="F38" s="65"/>
      <c r="G38" s="256"/>
      <c r="H38" s="2"/>
      <c r="I38" s="12"/>
    </row>
    <row r="39" spans="1:9" ht="10.5" customHeight="1">
      <c r="A39" s="67">
        <f>soupisky!B$179</f>
        <v>0</v>
      </c>
      <c r="B39" s="67" t="str">
        <f>soupisky!C$179</f>
        <v>Lehká Gabriela</v>
      </c>
      <c r="C39" s="75">
        <f>soupisky!D$179</f>
        <v>0</v>
      </c>
      <c r="D39" s="9"/>
      <c r="E39" s="28"/>
      <c r="F39" s="65"/>
      <c r="G39" s="256"/>
      <c r="H39" s="2"/>
      <c r="I39" s="12"/>
    </row>
    <row r="40" spans="1:9" ht="10.5" customHeight="1">
      <c r="A40" s="67">
        <f>soupisky!B$180</f>
        <v>0</v>
      </c>
      <c r="B40" s="67" t="str">
        <f>soupisky!C$180</f>
        <v>Petrtýlová Kateřina</v>
      </c>
      <c r="C40" s="75">
        <f>soupisky!D$180</f>
        <v>0</v>
      </c>
      <c r="D40" s="8"/>
      <c r="E40" s="33"/>
      <c r="F40" s="71"/>
      <c r="G40" s="257"/>
      <c r="H40" s="1"/>
      <c r="I40" s="11"/>
    </row>
    <row r="41" spans="1:9" ht="10.5" customHeight="1">
      <c r="A41" s="67">
        <f>soupisky!B$219</f>
        <v>0</v>
      </c>
      <c r="B41" s="67" t="str">
        <f>soupisky!C$219</f>
        <v>Majorová</v>
      </c>
      <c r="C41" s="75">
        <f>soupisky!D$215</f>
        <v>0</v>
      </c>
      <c r="D41" s="72" t="str">
        <f>soupisky!B194</f>
        <v>ZŠ U lesa Nový Bor</v>
      </c>
      <c r="E41" s="28" t="s">
        <v>83</v>
      </c>
      <c r="F41" s="65">
        <v>3</v>
      </c>
      <c r="G41" s="187">
        <v>36.63</v>
      </c>
      <c r="H41" s="2"/>
      <c r="I41" s="12"/>
    </row>
    <row r="42" spans="1:9" ht="10.5" customHeight="1">
      <c r="A42" s="67">
        <f>soupisky!B$220</f>
        <v>0</v>
      </c>
      <c r="B42" s="67" t="str">
        <f>soupisky!C$220</f>
        <v>Urbanová</v>
      </c>
      <c r="C42" s="75">
        <f>soupisky!D$216</f>
        <v>0</v>
      </c>
      <c r="D42" s="9"/>
      <c r="E42" s="28"/>
      <c r="F42" s="65"/>
      <c r="G42" s="256"/>
      <c r="H42" s="2"/>
      <c r="I42" s="12"/>
    </row>
    <row r="43" spans="1:9" ht="10.5" customHeight="1">
      <c r="A43" s="67">
        <f>soupisky!B$221</f>
        <v>0</v>
      </c>
      <c r="B43" s="67" t="str">
        <f>soupisky!C$221</f>
        <v>Schlenkerová</v>
      </c>
      <c r="C43" s="75">
        <f>soupisky!D$217</f>
        <v>0</v>
      </c>
      <c r="D43" s="9"/>
      <c r="E43" s="28"/>
      <c r="F43" s="65"/>
      <c r="G43" s="256"/>
      <c r="H43" s="2"/>
      <c r="I43" s="12"/>
    </row>
    <row r="44" spans="1:9" ht="10.5" customHeight="1">
      <c r="A44" s="67">
        <f>soupisky!B$222</f>
        <v>0</v>
      </c>
      <c r="B44" s="67" t="str">
        <f>soupisky!C$222</f>
        <v>Vojířová</v>
      </c>
      <c r="C44" s="75">
        <f>soupisky!D$218</f>
        <v>0</v>
      </c>
      <c r="D44" s="8"/>
      <c r="E44" s="33"/>
      <c r="F44" s="71"/>
      <c r="G44" s="257"/>
      <c r="H44" s="1"/>
      <c r="I44" s="11"/>
    </row>
    <row r="45" spans="1:9" ht="10.5" customHeight="1">
      <c r="A45" s="67">
        <f>soupisky!B$253</f>
        <v>0</v>
      </c>
      <c r="B45" s="67">
        <f>soupisky!C$253</f>
        <v>0</v>
      </c>
      <c r="C45" s="75">
        <f>soupisky!D$253</f>
        <v>0</v>
      </c>
      <c r="D45" s="72">
        <f>soupisky!$B$232</f>
        <v>0</v>
      </c>
      <c r="E45" s="28" t="s">
        <v>83</v>
      </c>
      <c r="F45" s="65">
        <v>4</v>
      </c>
      <c r="G45" s="187"/>
      <c r="H45" s="2"/>
      <c r="I45" s="12"/>
    </row>
    <row r="46" spans="1:9" ht="10.5" customHeight="1">
      <c r="A46" s="67">
        <f>soupisky!B$258</f>
        <v>0</v>
      </c>
      <c r="B46" s="67">
        <f>soupisky!C$258</f>
        <v>0</v>
      </c>
      <c r="C46" s="75">
        <f>soupisky!D$258</f>
        <v>0</v>
      </c>
      <c r="D46" s="72"/>
      <c r="E46" s="28"/>
      <c r="F46" s="65"/>
      <c r="G46" s="256"/>
      <c r="H46" s="2"/>
      <c r="I46" s="12"/>
    </row>
    <row r="47" spans="1:9" ht="10.5" customHeight="1">
      <c r="A47" s="67">
        <f>soupisky!B$259</f>
        <v>0</v>
      </c>
      <c r="B47" s="67">
        <f>soupisky!C$259</f>
        <v>0</v>
      </c>
      <c r="C47" s="75">
        <f>soupisky!D$259</f>
        <v>0</v>
      </c>
      <c r="D47" s="72"/>
      <c r="E47" s="28"/>
      <c r="F47" s="65"/>
      <c r="G47" s="256"/>
      <c r="H47" s="2"/>
      <c r="I47" s="12"/>
    </row>
    <row r="48" spans="1:9" ht="10.5" customHeight="1">
      <c r="A48" s="67">
        <f>soupisky!B$260</f>
        <v>0</v>
      </c>
      <c r="B48" s="67">
        <f>soupisky!C$260</f>
        <v>0</v>
      </c>
      <c r="C48" s="75">
        <f>soupisky!D$260</f>
        <v>0</v>
      </c>
      <c r="D48" s="89"/>
      <c r="E48" s="33"/>
      <c r="F48" s="71"/>
      <c r="G48" s="257"/>
      <c r="H48" s="1"/>
      <c r="I48" s="11"/>
    </row>
    <row r="49" spans="1:9" ht="10.5" customHeight="1">
      <c r="A49" s="67">
        <f>soupisky!B$295</f>
        <v>0</v>
      </c>
      <c r="B49" s="67">
        <f>soupisky!C$295</f>
        <v>0</v>
      </c>
      <c r="C49" s="75">
        <f>soupisky!D$295</f>
        <v>0</v>
      </c>
      <c r="D49" s="72">
        <f>soupisky!B270</f>
        <v>0</v>
      </c>
      <c r="E49" s="28" t="s">
        <v>83</v>
      </c>
      <c r="F49" s="65">
        <v>5</v>
      </c>
      <c r="G49" s="187"/>
      <c r="H49" s="2"/>
      <c r="I49" s="12"/>
    </row>
    <row r="50" spans="1:9" ht="10.5" customHeight="1">
      <c r="A50" s="67">
        <f>soupisky!B$296</f>
        <v>0</v>
      </c>
      <c r="B50" s="67">
        <f>soupisky!C$296</f>
        <v>0</v>
      </c>
      <c r="C50" s="75">
        <f>soupisky!D$296</f>
        <v>0</v>
      </c>
      <c r="D50" s="72"/>
      <c r="E50" s="28"/>
      <c r="F50" s="65"/>
      <c r="G50" s="256"/>
      <c r="H50" s="2"/>
      <c r="I50" s="12"/>
    </row>
    <row r="51" spans="1:9" ht="10.5" customHeight="1">
      <c r="A51" s="67">
        <f>soupisky!B$297</f>
        <v>0</v>
      </c>
      <c r="B51" s="67">
        <f>soupisky!C$297</f>
        <v>0</v>
      </c>
      <c r="C51" s="75">
        <f>soupisky!D$297</f>
        <v>0</v>
      </c>
      <c r="D51" s="72"/>
      <c r="E51" s="28"/>
      <c r="F51" s="65"/>
      <c r="G51" s="256"/>
      <c r="H51" s="2"/>
      <c r="I51" s="12"/>
    </row>
    <row r="52" spans="1:9" ht="10.5" customHeight="1">
      <c r="A52" s="67">
        <f>soupisky!B$298</f>
        <v>0</v>
      </c>
      <c r="B52" s="67">
        <f>soupisky!C$298</f>
        <v>0</v>
      </c>
      <c r="C52" s="75">
        <f>soupisky!D$298</f>
        <v>0</v>
      </c>
      <c r="D52" s="89"/>
      <c r="E52" s="33"/>
      <c r="F52" s="71"/>
      <c r="G52" s="257"/>
      <c r="H52" s="1"/>
      <c r="I52" s="11"/>
    </row>
    <row r="53" spans="1:9" ht="10.5" customHeight="1">
      <c r="A53" s="67">
        <f>soupisky!B$29</f>
        <v>0</v>
      </c>
      <c r="B53" s="67">
        <f>soupisky!C$29</f>
        <v>0</v>
      </c>
      <c r="C53" s="75">
        <f>soupisky!D$29</f>
        <v>0</v>
      </c>
      <c r="D53" s="72" t="str">
        <f>soupisky!B4</f>
        <v>ZŠ a MŠ Studenec</v>
      </c>
      <c r="E53" s="92" t="s">
        <v>83</v>
      </c>
      <c r="F53" s="65">
        <v>6</v>
      </c>
      <c r="G53" s="187"/>
      <c r="H53" s="2"/>
      <c r="I53" s="12"/>
    </row>
    <row r="54" spans="1:9" ht="10.5" customHeight="1">
      <c r="A54" s="67">
        <f>soupisky!B$30</f>
        <v>0</v>
      </c>
      <c r="B54" s="67">
        <f>soupisky!C$30</f>
        <v>0</v>
      </c>
      <c r="C54" s="75">
        <f>soupisky!D$30</f>
        <v>0</v>
      </c>
      <c r="D54" s="72"/>
      <c r="E54" s="28"/>
      <c r="F54" s="65"/>
      <c r="G54" s="12"/>
      <c r="H54" s="2"/>
      <c r="I54" s="12"/>
    </row>
    <row r="55" spans="1:9" ht="10.5" customHeight="1">
      <c r="A55" s="67">
        <f>soupisky!B$31</f>
        <v>0</v>
      </c>
      <c r="B55" s="67">
        <f>soupisky!C$31</f>
        <v>0</v>
      </c>
      <c r="C55" s="75">
        <f>soupisky!D$31</f>
        <v>0</v>
      </c>
      <c r="D55" s="72"/>
      <c r="E55" s="28"/>
      <c r="F55" s="65"/>
      <c r="G55" s="12"/>
      <c r="H55" s="2"/>
      <c r="I55" s="12"/>
    </row>
    <row r="56" spans="1:9" ht="10.5" customHeight="1">
      <c r="A56" s="67">
        <f>soupisky!B$32</f>
        <v>0</v>
      </c>
      <c r="B56" s="67">
        <f>soupisky!C$32</f>
        <v>0</v>
      </c>
      <c r="C56" s="75">
        <f>soupisky!D$32</f>
        <v>0</v>
      </c>
      <c r="D56" s="89"/>
      <c r="E56" s="33"/>
      <c r="F56" s="71"/>
      <c r="G56" s="11"/>
      <c r="H56" s="1"/>
      <c r="I56" s="11"/>
    </row>
    <row r="57" spans="1:7" ht="12.75">
      <c r="A57" s="67"/>
      <c r="B57" t="s">
        <v>41</v>
      </c>
      <c r="G57" s="168"/>
    </row>
    <row r="59" spans="2:6" ht="12.75">
      <c r="B59" s="30" t="s">
        <v>42</v>
      </c>
      <c r="C59" s="32"/>
      <c r="D59" s="30" t="s">
        <v>43</v>
      </c>
      <c r="E59" s="31"/>
      <c r="F59" s="32"/>
    </row>
    <row r="60" spans="2:6" ht="12.75">
      <c r="B60" s="9" t="s">
        <v>44</v>
      </c>
      <c r="C60" s="28"/>
      <c r="D60" s="9" t="s">
        <v>45</v>
      </c>
      <c r="E60" s="2"/>
      <c r="F60" s="28"/>
    </row>
    <row r="61" spans="2:6" ht="12.75">
      <c r="B61" s="8"/>
      <c r="C61" s="33"/>
      <c r="D61" s="8" t="s">
        <v>46</v>
      </c>
      <c r="E61" s="1"/>
      <c r="F61" s="33"/>
    </row>
    <row r="62" spans="1:6" ht="13.5" thickBot="1">
      <c r="A62" t="s">
        <v>77</v>
      </c>
      <c r="F62" s="264" t="s">
        <v>178</v>
      </c>
    </row>
    <row r="63" spans="1:8" ht="15.75">
      <c r="A63" s="34" t="s">
        <v>78</v>
      </c>
      <c r="B63" s="34"/>
      <c r="C63" s="48" t="str">
        <f>soupisky!$B$6</f>
        <v>Krajské finále LK</v>
      </c>
      <c r="D63" s="35"/>
      <c r="E63" s="35"/>
      <c r="H63" s="36" t="s">
        <v>28</v>
      </c>
    </row>
    <row r="64" spans="1:8" ht="12.75">
      <c r="A64" s="35" t="s">
        <v>48</v>
      </c>
      <c r="B64" s="35"/>
      <c r="C64" s="49" t="str">
        <f>soupisky!$E$6</f>
        <v>Turnov</v>
      </c>
      <c r="D64" s="35"/>
      <c r="H64" s="37" t="s">
        <v>29</v>
      </c>
    </row>
    <row r="65" spans="1:8" ht="12.75">
      <c r="A65" t="s">
        <v>25</v>
      </c>
      <c r="B65" s="86">
        <f>soupisky!$H$6</f>
        <v>0</v>
      </c>
      <c r="D65" t="s">
        <v>49</v>
      </c>
      <c r="H65" s="269">
        <v>31.7</v>
      </c>
    </row>
    <row r="66" spans="1:8" ht="13.5" thickBot="1">
      <c r="A66" s="271"/>
      <c r="B66" s="270" t="s">
        <v>79</v>
      </c>
      <c r="C66" s="271"/>
      <c r="D66" s="270" t="s">
        <v>50</v>
      </c>
      <c r="E66" s="271"/>
      <c r="F66" s="290" t="str">
        <f>soupisky!$B$3</f>
        <v>mladší žákyně </v>
      </c>
      <c r="G66" s="271"/>
      <c r="H66" s="269">
        <v>31.94</v>
      </c>
    </row>
    <row r="67" spans="1:9" ht="39" thickBot="1">
      <c r="A67" s="38" t="s">
        <v>30</v>
      </c>
      <c r="B67" s="39" t="s">
        <v>31</v>
      </c>
      <c r="C67" s="40" t="s">
        <v>32</v>
      </c>
      <c r="D67" s="40" t="s">
        <v>76</v>
      </c>
      <c r="E67" s="40"/>
      <c r="F67" s="39" t="s">
        <v>34</v>
      </c>
      <c r="G67" s="41"/>
      <c r="H67" s="41" t="s">
        <v>36</v>
      </c>
      <c r="I67" s="42" t="s">
        <v>37</v>
      </c>
    </row>
    <row r="68" spans="1:9" ht="12.75">
      <c r="A68" s="11"/>
      <c r="B68" s="43" t="s">
        <v>107</v>
      </c>
      <c r="C68" s="89"/>
      <c r="D68" s="89"/>
      <c r="E68" s="33"/>
      <c r="F68" s="71"/>
      <c r="G68" s="11"/>
      <c r="H68" s="1"/>
      <c r="I68" s="11"/>
    </row>
    <row r="69" spans="1:9" ht="12.75">
      <c r="A69" s="67">
        <f>soupisky!B$67</f>
        <v>0</v>
      </c>
      <c r="B69" s="67" t="str">
        <f>soupisky!C$67</f>
        <v>Němečková</v>
      </c>
      <c r="C69" s="75">
        <f>soupisky!D$67</f>
        <v>0</v>
      </c>
      <c r="D69" s="72" t="str">
        <f>soupisky!$B$42</f>
        <v>Gymnázium Dr.Randy</v>
      </c>
      <c r="E69" s="92" t="s">
        <v>83</v>
      </c>
      <c r="F69" s="65">
        <v>1</v>
      </c>
      <c r="G69" s="187">
        <v>35.18</v>
      </c>
      <c r="H69" s="2"/>
      <c r="I69" s="12"/>
    </row>
    <row r="70" spans="1:9" ht="12.75">
      <c r="A70" s="67">
        <f>soupisky!B$68</f>
        <v>0</v>
      </c>
      <c r="B70" s="67" t="str">
        <f>soupisky!C$68</f>
        <v>Žuchová</v>
      </c>
      <c r="C70" s="75">
        <f>soupisky!D$68</f>
        <v>0</v>
      </c>
      <c r="D70" s="72"/>
      <c r="E70" s="28"/>
      <c r="F70" s="65"/>
      <c r="G70" s="256"/>
      <c r="H70" s="2"/>
      <c r="I70" s="12"/>
    </row>
    <row r="71" spans="1:9" ht="12.75">
      <c r="A71" s="67">
        <f>soupisky!B$69</f>
        <v>0</v>
      </c>
      <c r="B71" s="67" t="str">
        <f>soupisky!C$69</f>
        <v>Bičianová</v>
      </c>
      <c r="C71" s="75">
        <f>soupisky!D$69</f>
        <v>0</v>
      </c>
      <c r="D71" s="72"/>
      <c r="E71" s="28"/>
      <c r="F71" s="65"/>
      <c r="G71" s="256"/>
      <c r="H71" s="2"/>
      <c r="I71" s="12"/>
    </row>
    <row r="72" spans="1:9" ht="12.75">
      <c r="A72" s="67">
        <f>soupisky!B$70</f>
        <v>0</v>
      </c>
      <c r="B72" s="67" t="str">
        <f>soupisky!C$70</f>
        <v>Hálová</v>
      </c>
      <c r="C72" s="75">
        <f>soupisky!D$70</f>
        <v>0</v>
      </c>
      <c r="D72" s="89"/>
      <c r="E72" s="33"/>
      <c r="F72" s="71"/>
      <c r="G72" s="257"/>
      <c r="H72" s="1"/>
      <c r="I72" s="11"/>
    </row>
    <row r="73" spans="1:9" ht="12.75">
      <c r="A73" s="67">
        <f>soupisky!B$105</f>
        <v>0</v>
      </c>
      <c r="B73" s="67" t="str">
        <f>soupisky!C$105</f>
        <v>Čermáková</v>
      </c>
      <c r="C73" s="75">
        <f>soupisky!D$105</f>
        <v>0</v>
      </c>
      <c r="D73" s="72" t="str">
        <f>soupisky!$B$80</f>
        <v>Základní škola T.G. Masaryka</v>
      </c>
      <c r="E73" s="92" t="s">
        <v>83</v>
      </c>
      <c r="F73" s="65">
        <v>2</v>
      </c>
      <c r="G73" s="187">
        <v>36.42</v>
      </c>
      <c r="H73" s="2"/>
      <c r="I73" s="12"/>
    </row>
    <row r="74" spans="1:9" ht="12.75">
      <c r="A74" s="67">
        <f>soupisky!B$106</f>
        <v>0</v>
      </c>
      <c r="B74" s="67" t="str">
        <f>soupisky!C$106</f>
        <v>Skořepová</v>
      </c>
      <c r="C74" s="75">
        <f>soupisky!D$106</f>
        <v>0</v>
      </c>
      <c r="D74" s="9"/>
      <c r="E74" s="28"/>
      <c r="F74" s="65"/>
      <c r="G74" s="256"/>
      <c r="H74" s="2"/>
      <c r="I74" s="12"/>
    </row>
    <row r="75" spans="1:9" ht="12.75">
      <c r="A75" s="67">
        <f>soupisky!B$107</f>
        <v>0</v>
      </c>
      <c r="B75" s="67" t="str">
        <f>soupisky!C$107</f>
        <v>Kosová</v>
      </c>
      <c r="C75" s="75">
        <f>soupisky!D$107</f>
        <v>0</v>
      </c>
      <c r="D75" s="9"/>
      <c r="E75" s="28"/>
      <c r="F75" s="65"/>
      <c r="G75" s="256"/>
      <c r="H75" s="2"/>
      <c r="I75" s="12"/>
    </row>
    <row r="76" spans="1:9" ht="12.75">
      <c r="A76" s="67">
        <f>soupisky!B$108</f>
        <v>0</v>
      </c>
      <c r="B76" s="67" t="str">
        <f>soupisky!C$108</f>
        <v>Mazurkiewiczová</v>
      </c>
      <c r="C76" s="75">
        <f>soupisky!D$108</f>
        <v>0</v>
      </c>
      <c r="D76" s="8"/>
      <c r="E76" s="33"/>
      <c r="F76" s="71"/>
      <c r="G76" s="257"/>
      <c r="H76" s="1"/>
      <c r="I76" s="11"/>
    </row>
    <row r="77" spans="1:9" ht="12.75">
      <c r="A77" s="67">
        <f>soupisky!B$143</f>
        <v>0</v>
      </c>
      <c r="B77" s="67" t="str">
        <f>soupisky!C$143</f>
        <v>Schauerová</v>
      </c>
      <c r="C77" s="75">
        <f>soupisky!D$143</f>
        <v>0</v>
      </c>
      <c r="D77" s="72" t="str">
        <f>soupisky!$B$118</f>
        <v>ZŠ Jilemnice, Komenského 288</v>
      </c>
      <c r="E77" s="92" t="s">
        <v>83</v>
      </c>
      <c r="F77" s="65">
        <v>3</v>
      </c>
      <c r="G77" s="187">
        <v>35.74</v>
      </c>
      <c r="H77" s="2"/>
      <c r="I77" s="12"/>
    </row>
    <row r="78" spans="1:9" ht="12.75">
      <c r="A78" s="67">
        <f>soupisky!B$144</f>
        <v>0</v>
      </c>
      <c r="B78" s="67" t="str">
        <f>soupisky!C$144</f>
        <v>Hanušová</v>
      </c>
      <c r="C78" s="75">
        <f>soupisky!D$144</f>
        <v>0</v>
      </c>
      <c r="D78" s="72"/>
      <c r="E78" s="28"/>
      <c r="F78" s="65"/>
      <c r="G78" s="256"/>
      <c r="H78" s="2"/>
      <c r="I78" s="12"/>
    </row>
    <row r="79" spans="1:9" ht="12.75">
      <c r="A79" s="67">
        <f>soupisky!B$145</f>
        <v>0</v>
      </c>
      <c r="B79" s="67" t="str">
        <f>soupisky!C$145</f>
        <v>Bokhorstová</v>
      </c>
      <c r="C79" s="75">
        <f>soupisky!D$145</f>
        <v>0</v>
      </c>
      <c r="D79" s="72"/>
      <c r="E79" s="28"/>
      <c r="F79" s="65"/>
      <c r="G79" s="256"/>
      <c r="H79" s="2"/>
      <c r="I79" s="12"/>
    </row>
    <row r="80" spans="1:9" ht="12.75">
      <c r="A80" s="67">
        <f>soupisky!B$146</f>
        <v>0</v>
      </c>
      <c r="B80" s="67" t="str">
        <f>soupisky!C$146</f>
        <v>Pacholíková Pavlína</v>
      </c>
      <c r="C80" s="75">
        <f>soupisky!D$146</f>
        <v>0</v>
      </c>
      <c r="D80" s="89"/>
      <c r="E80" s="33"/>
      <c r="F80" s="71"/>
      <c r="G80" s="257"/>
      <c r="H80" s="1"/>
      <c r="I80" s="11"/>
    </row>
    <row r="81" spans="1:9" ht="12.75">
      <c r="A81" s="67">
        <f>soupisky!B$181</f>
        <v>0</v>
      </c>
      <c r="B81" s="67" t="str">
        <f>soupisky!C$181</f>
        <v>Janoušková Aneta</v>
      </c>
      <c r="C81" s="75">
        <f>soupisky!D$181</f>
        <v>0</v>
      </c>
      <c r="D81" s="72" t="str">
        <f>soupisky!$B$156</f>
        <v>Základní škola Jablonec nad Nisou</v>
      </c>
      <c r="E81" s="92" t="s">
        <v>83</v>
      </c>
      <c r="F81" s="65">
        <v>4</v>
      </c>
      <c r="G81" s="187"/>
      <c r="H81" s="2"/>
      <c r="I81" s="12"/>
    </row>
    <row r="82" spans="1:9" ht="12.75">
      <c r="A82" s="67">
        <f>soupisky!B$182</f>
        <v>0</v>
      </c>
      <c r="B82" s="67" t="str">
        <f>soupisky!C$182</f>
        <v>Kartousová Věra</v>
      </c>
      <c r="C82" s="75">
        <f>soupisky!D$182</f>
        <v>0</v>
      </c>
      <c r="D82" s="72"/>
      <c r="E82" s="28"/>
      <c r="F82" s="65"/>
      <c r="G82" s="256"/>
      <c r="H82" s="2"/>
      <c r="I82" s="12"/>
    </row>
    <row r="83" spans="1:9" ht="12.75">
      <c r="A83" s="67">
        <f>soupisky!B$183</f>
        <v>0</v>
      </c>
      <c r="B83" s="67" t="str">
        <f>soupisky!C$183</f>
        <v>Meislová Tereza</v>
      </c>
      <c r="C83" s="75">
        <f>soupisky!D$183</f>
        <v>0</v>
      </c>
      <c r="D83" s="72"/>
      <c r="E83" s="28"/>
      <c r="F83" s="65"/>
      <c r="G83" s="256"/>
      <c r="H83" s="2"/>
      <c r="I83" s="12"/>
    </row>
    <row r="84" spans="1:9" ht="12.75">
      <c r="A84" s="67">
        <f>soupisky!B$184</f>
        <v>0</v>
      </c>
      <c r="B84" s="67" t="str">
        <f>soupisky!C$184</f>
        <v>Kalinová Alexandra</v>
      </c>
      <c r="C84" s="75">
        <f>soupisky!D$184</f>
        <v>0</v>
      </c>
      <c r="D84" s="89"/>
      <c r="E84" s="33"/>
      <c r="F84" s="71"/>
      <c r="G84" s="257"/>
      <c r="H84" s="1"/>
      <c r="I84" s="11"/>
    </row>
    <row r="85" spans="1:9" ht="12.75">
      <c r="A85" s="44"/>
      <c r="B85" s="67"/>
      <c r="C85" s="75"/>
      <c r="D85" s="72"/>
      <c r="E85" s="92"/>
      <c r="F85" s="65">
        <v>5</v>
      </c>
      <c r="G85" s="256"/>
      <c r="H85" s="2"/>
      <c r="I85" s="12"/>
    </row>
    <row r="86" spans="1:9" ht="12.75">
      <c r="A86" s="44"/>
      <c r="B86" s="67"/>
      <c r="C86" s="75"/>
      <c r="D86" s="72"/>
      <c r="E86" s="28"/>
      <c r="F86" s="65"/>
      <c r="G86" s="256"/>
      <c r="H86" s="2"/>
      <c r="I86" s="12"/>
    </row>
    <row r="87" spans="1:9" ht="12.75">
      <c r="A87" s="44"/>
      <c r="B87" s="67"/>
      <c r="C87" s="75"/>
      <c r="D87" s="72"/>
      <c r="E87" s="28"/>
      <c r="F87" s="65"/>
      <c r="G87" s="256"/>
      <c r="H87" s="2"/>
      <c r="I87" s="12"/>
    </row>
    <row r="88" spans="1:9" ht="12.75">
      <c r="A88" s="44"/>
      <c r="B88" s="67"/>
      <c r="C88" s="75"/>
      <c r="D88" s="89"/>
      <c r="E88" s="33"/>
      <c r="F88" s="71"/>
      <c r="G88" s="257"/>
      <c r="H88" s="1"/>
      <c r="I88" s="11"/>
    </row>
    <row r="89" spans="1:9" ht="12.75">
      <c r="A89" s="44"/>
      <c r="B89" s="67"/>
      <c r="C89" s="75"/>
      <c r="D89" s="72"/>
      <c r="E89" s="92"/>
      <c r="F89" s="65">
        <v>6</v>
      </c>
      <c r="G89" s="256"/>
      <c r="H89" s="2"/>
      <c r="I89" s="12"/>
    </row>
    <row r="90" spans="1:9" ht="12.75">
      <c r="A90" s="44"/>
      <c r="B90" s="67"/>
      <c r="C90" s="75"/>
      <c r="D90" s="72"/>
      <c r="E90" s="28"/>
      <c r="F90" s="65"/>
      <c r="G90" s="12"/>
      <c r="H90" s="2"/>
      <c r="I90" s="12"/>
    </row>
    <row r="91" spans="1:9" ht="12.75">
      <c r="A91" s="44"/>
      <c r="B91" s="67"/>
      <c r="C91" s="75"/>
      <c r="D91" s="72"/>
      <c r="E91" s="28"/>
      <c r="F91" s="65"/>
      <c r="G91" s="12"/>
      <c r="H91" s="2"/>
      <c r="I91" s="12"/>
    </row>
    <row r="92" spans="1:9" ht="12.75">
      <c r="A92" s="44"/>
      <c r="B92" s="67"/>
      <c r="C92" s="75"/>
      <c r="D92" s="89"/>
      <c r="E92" s="33"/>
      <c r="F92" s="71"/>
      <c r="G92" s="11"/>
      <c r="H92" s="1"/>
      <c r="I92" s="11"/>
    </row>
    <row r="93" spans="1:9" ht="12.75">
      <c r="A93" s="2"/>
      <c r="B93" s="64"/>
      <c r="C93" s="64"/>
      <c r="D93" s="64"/>
      <c r="E93" s="2"/>
      <c r="F93" s="65"/>
      <c r="G93" s="2"/>
      <c r="H93" s="2"/>
      <c r="I93" s="2"/>
    </row>
    <row r="94" ht="12.75">
      <c r="D94" s="2"/>
    </row>
    <row r="106" ht="12.75">
      <c r="C106" t="s">
        <v>39</v>
      </c>
    </row>
    <row r="107" spans="3:10" ht="12.75">
      <c r="C107" t="s">
        <v>40</v>
      </c>
      <c r="J107" s="2"/>
    </row>
    <row r="108" ht="12.75">
      <c r="J108" s="2"/>
    </row>
    <row r="109" spans="2:10" ht="12.75">
      <c r="B109" t="s">
        <v>41</v>
      </c>
      <c r="J109" s="2"/>
    </row>
    <row r="110" ht="12.75">
      <c r="J110" s="2"/>
    </row>
    <row r="111" spans="2:10" ht="12.75">
      <c r="B111" s="30" t="s">
        <v>42</v>
      </c>
      <c r="C111" s="32"/>
      <c r="D111" s="30" t="s">
        <v>43</v>
      </c>
      <c r="E111" s="31"/>
      <c r="F111" s="32"/>
      <c r="J111" s="2"/>
    </row>
    <row r="112" spans="2:10" ht="12.75">
      <c r="B112" s="9" t="s">
        <v>44</v>
      </c>
      <c r="C112" s="28"/>
      <c r="D112" s="9" t="s">
        <v>45</v>
      </c>
      <c r="E112" s="2"/>
      <c r="F112" s="28"/>
      <c r="J112" s="2"/>
    </row>
    <row r="113" spans="2:10" ht="12.75">
      <c r="B113" s="8"/>
      <c r="C113" s="33"/>
      <c r="D113" s="8" t="s">
        <v>46</v>
      </c>
      <c r="E113" s="1"/>
      <c r="F113" s="33"/>
      <c r="J113" s="2"/>
    </row>
    <row r="114" spans="4:10" ht="12.75">
      <c r="D114" s="2"/>
      <c r="J114" s="2"/>
    </row>
    <row r="115" spans="4:10" ht="12.75">
      <c r="D115" s="2"/>
      <c r="J115" s="2"/>
    </row>
    <row r="116" spans="4:10" ht="12.75">
      <c r="D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126"/>
      <c r="B120" s="126"/>
      <c r="C120" s="127"/>
      <c r="D120" s="128"/>
      <c r="E120" s="128"/>
      <c r="F120" s="2"/>
      <c r="G120" s="2"/>
      <c r="H120" s="65"/>
      <c r="I120" s="2"/>
      <c r="J120" s="2"/>
    </row>
    <row r="121" spans="1:10" ht="12.75">
      <c r="A121" s="128"/>
      <c r="B121" s="128"/>
      <c r="C121" s="124"/>
      <c r="D121" s="128"/>
      <c r="E121" s="2"/>
      <c r="F121" s="2"/>
      <c r="G121" s="2"/>
      <c r="H121" s="65"/>
      <c r="I121" s="2"/>
      <c r="J121" s="2"/>
    </row>
    <row r="122" spans="1:10" ht="12.75">
      <c r="A122" s="2"/>
      <c r="B122" s="137"/>
      <c r="C122" s="2"/>
      <c r="D122" s="2"/>
      <c r="E122" s="2"/>
      <c r="F122" s="2"/>
      <c r="G122" s="2"/>
      <c r="H122" s="65"/>
      <c r="I122" s="2"/>
      <c r="J122" s="2"/>
    </row>
    <row r="123" spans="1:10" ht="12.75">
      <c r="A123" s="2"/>
      <c r="B123" s="128"/>
      <c r="C123" s="2"/>
      <c r="D123" s="128"/>
      <c r="E123" s="2"/>
      <c r="F123" s="124"/>
      <c r="G123" s="2"/>
      <c r="H123" s="65"/>
      <c r="I123" s="2"/>
      <c r="J123" s="2"/>
    </row>
    <row r="124" spans="1:10" ht="12.75">
      <c r="A124" s="130"/>
      <c r="B124" s="2"/>
      <c r="C124" s="131"/>
      <c r="D124" s="131"/>
      <c r="E124" s="131"/>
      <c r="F124" s="2"/>
      <c r="G124" s="65"/>
      <c r="H124" s="65"/>
      <c r="I124" s="133"/>
      <c r="J124" s="2"/>
    </row>
    <row r="125" spans="1:10" ht="12.75">
      <c r="A125" s="2"/>
      <c r="B125" s="6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64"/>
      <c r="C126" s="64"/>
      <c r="D126" s="64"/>
      <c r="E126" s="2"/>
      <c r="F126" s="65"/>
      <c r="G126" s="2"/>
      <c r="H126" s="2"/>
      <c r="I126" s="2"/>
      <c r="J126" s="2"/>
    </row>
    <row r="127" spans="1:10" ht="12.75">
      <c r="A127" s="2"/>
      <c r="B127" s="64"/>
      <c r="C127" s="64"/>
      <c r="D127" s="2"/>
      <c r="E127" s="2"/>
      <c r="F127" s="65"/>
      <c r="G127" s="2"/>
      <c r="H127" s="2"/>
      <c r="I127" s="2"/>
      <c r="J127" s="2"/>
    </row>
    <row r="128" spans="1:10" ht="12.75">
      <c r="A128" s="2"/>
      <c r="B128" s="64"/>
      <c r="C128" s="64"/>
      <c r="D128" s="2"/>
      <c r="E128" s="2"/>
      <c r="F128" s="65"/>
      <c r="G128" s="2"/>
      <c r="H128" s="2"/>
      <c r="I128" s="2"/>
      <c r="J128" s="2"/>
    </row>
    <row r="129" spans="1:10" ht="12.75">
      <c r="A129" s="2"/>
      <c r="B129" s="64"/>
      <c r="C129" s="64"/>
      <c r="D129" s="2"/>
      <c r="E129" s="2"/>
      <c r="F129" s="65"/>
      <c r="G129" s="2"/>
      <c r="H129" s="2"/>
      <c r="I129" s="2"/>
      <c r="J129" s="2"/>
    </row>
    <row r="130" spans="1:10" ht="12.75">
      <c r="A130" s="2"/>
      <c r="B130" s="64"/>
      <c r="C130" s="64"/>
      <c r="D130" s="64"/>
      <c r="E130" s="2"/>
      <c r="F130" s="65"/>
      <c r="G130" s="2"/>
      <c r="H130" s="2"/>
      <c r="I130" s="2"/>
      <c r="J130" s="2"/>
    </row>
    <row r="131" spans="1:10" ht="12.75">
      <c r="A131" s="2"/>
      <c r="B131" s="64"/>
      <c r="C131" s="64"/>
      <c r="D131" s="64"/>
      <c r="E131" s="64"/>
      <c r="F131" s="65"/>
      <c r="G131" s="2"/>
      <c r="H131" s="2"/>
      <c r="I131" s="2"/>
      <c r="J131" s="2"/>
    </row>
    <row r="132" spans="1:10" ht="12.75">
      <c r="A132" s="2"/>
      <c r="B132" s="64"/>
      <c r="C132" s="64"/>
      <c r="D132" s="64"/>
      <c r="E132" s="64"/>
      <c r="F132" s="65"/>
      <c r="G132" s="2"/>
      <c r="H132" s="2"/>
      <c r="I132" s="2"/>
      <c r="J132" s="2"/>
    </row>
    <row r="133" spans="1:10" ht="12.75">
      <c r="A133" s="2"/>
      <c r="B133" s="64"/>
      <c r="C133" s="64"/>
      <c r="D133" s="64"/>
      <c r="E133" s="64"/>
      <c r="F133" s="65"/>
      <c r="G133" s="2"/>
      <c r="H133" s="2"/>
      <c r="I133" s="2"/>
      <c r="J133" s="2"/>
    </row>
    <row r="134" spans="1:10" ht="12.75">
      <c r="A134" s="2"/>
      <c r="B134" s="64"/>
      <c r="C134" s="64"/>
      <c r="D134" s="64"/>
      <c r="E134" s="2"/>
      <c r="F134" s="87"/>
      <c r="G134" s="2"/>
      <c r="H134" s="2"/>
      <c r="I134" s="2"/>
      <c r="J134" s="2"/>
    </row>
    <row r="135" spans="1:10" ht="12.75">
      <c r="A135" s="2"/>
      <c r="B135" s="64"/>
      <c r="C135" s="64"/>
      <c r="D135" s="64"/>
      <c r="E135" s="64"/>
      <c r="F135" s="65"/>
      <c r="G135" s="2"/>
      <c r="H135" s="2"/>
      <c r="I135" s="2"/>
      <c r="J135" s="2"/>
    </row>
    <row r="136" spans="1:10" ht="12.75">
      <c r="A136" s="2"/>
      <c r="B136" s="64"/>
      <c r="C136" s="64"/>
      <c r="D136" s="64"/>
      <c r="E136" s="64"/>
      <c r="F136" s="65"/>
      <c r="G136" s="2"/>
      <c r="H136" s="2"/>
      <c r="I136" s="2"/>
      <c r="J136" s="2"/>
    </row>
    <row r="137" spans="1:10" ht="12.75">
      <c r="A137" s="2"/>
      <c r="B137" s="64"/>
      <c r="C137" s="64"/>
      <c r="D137" s="64"/>
      <c r="E137" s="64"/>
      <c r="F137" s="65"/>
      <c r="G137" s="2"/>
      <c r="H137" s="2"/>
      <c r="I137" s="2"/>
      <c r="J137" s="2"/>
    </row>
    <row r="138" spans="1:10" ht="12.75">
      <c r="A138" s="2"/>
      <c r="B138" s="64"/>
      <c r="C138" s="64"/>
      <c r="D138" s="64"/>
      <c r="E138" s="2"/>
      <c r="F138" s="65"/>
      <c r="G138" s="2"/>
      <c r="H138" s="2"/>
      <c r="I138" s="2"/>
      <c r="J138" s="2"/>
    </row>
    <row r="139" spans="1:10" ht="12.75">
      <c r="A139" s="2"/>
      <c r="B139" s="64"/>
      <c r="C139" s="64"/>
      <c r="D139" s="2"/>
      <c r="E139" s="64"/>
      <c r="F139" s="65"/>
      <c r="G139" s="2"/>
      <c r="H139" s="2"/>
      <c r="I139" s="2"/>
      <c r="J139" s="2"/>
    </row>
    <row r="140" spans="1:10" ht="12.75">
      <c r="A140" s="2"/>
      <c r="B140" s="64"/>
      <c r="C140" s="64"/>
      <c r="D140" s="2"/>
      <c r="E140" s="64"/>
      <c r="F140" s="65"/>
      <c r="G140" s="2"/>
      <c r="H140" s="2"/>
      <c r="I140" s="2"/>
      <c r="J140" s="2"/>
    </row>
    <row r="141" spans="1:10" ht="12.75">
      <c r="A141" s="2"/>
      <c r="B141" s="64"/>
      <c r="C141" s="64"/>
      <c r="D141" s="2"/>
      <c r="E141" s="2"/>
      <c r="F141" s="65"/>
      <c r="G141" s="2"/>
      <c r="H141" s="2"/>
      <c r="I141" s="2"/>
      <c r="J141" s="2"/>
    </row>
    <row r="142" spans="1:10" ht="12.75">
      <c r="A142" s="2"/>
      <c r="B142" s="64"/>
      <c r="C142" s="64"/>
      <c r="D142" s="64"/>
      <c r="E142" s="2"/>
      <c r="F142" s="65"/>
      <c r="G142" s="2"/>
      <c r="H142" s="2"/>
      <c r="I142" s="2"/>
      <c r="J142" s="2"/>
    </row>
    <row r="143" spans="1:10" ht="12.75">
      <c r="A143" s="2"/>
      <c r="B143" s="64"/>
      <c r="C143" s="64"/>
      <c r="D143" s="64"/>
      <c r="E143" s="64"/>
      <c r="F143" s="2"/>
      <c r="G143" s="2"/>
      <c r="H143" s="2"/>
      <c r="I143" s="2"/>
      <c r="J143" s="2"/>
    </row>
    <row r="144" spans="1:10" ht="12.75">
      <c r="A144" s="2"/>
      <c r="B144" s="64"/>
      <c r="C144" s="64"/>
      <c r="D144" s="64"/>
      <c r="E144" s="64"/>
      <c r="F144" s="65"/>
      <c r="G144" s="2"/>
      <c r="H144" s="2"/>
      <c r="I144" s="2"/>
      <c r="J144" s="2"/>
    </row>
    <row r="145" spans="1:10" ht="12.75">
      <c r="A145" s="2"/>
      <c r="B145" s="64"/>
      <c r="C145" s="64"/>
      <c r="D145" s="64"/>
      <c r="E145" s="64"/>
      <c r="F145" s="65"/>
      <c r="G145" s="2"/>
      <c r="H145" s="2"/>
      <c r="I145" s="2"/>
      <c r="J145" s="2"/>
    </row>
    <row r="146" spans="1:10" ht="12.75">
      <c r="A146" s="2"/>
      <c r="B146" s="64"/>
      <c r="C146" s="64"/>
      <c r="D146" s="64"/>
      <c r="E146" s="2"/>
      <c r="F146" s="65"/>
      <c r="G146" s="2"/>
      <c r="H146" s="2"/>
      <c r="I146" s="2"/>
      <c r="J146" s="2"/>
    </row>
    <row r="147" spans="1:10" ht="12.75">
      <c r="A147" s="2"/>
      <c r="B147" s="64"/>
      <c r="C147" s="64"/>
      <c r="D147" s="64"/>
      <c r="E147" s="64"/>
      <c r="F147" s="65"/>
      <c r="G147" s="2"/>
      <c r="H147" s="2"/>
      <c r="I147" s="2"/>
      <c r="J147" s="2"/>
    </row>
    <row r="148" spans="1:10" ht="12.75">
      <c r="A148" s="2"/>
      <c r="B148" s="64"/>
      <c r="C148" s="64"/>
      <c r="D148" s="64"/>
      <c r="E148" s="64"/>
      <c r="F148" s="65"/>
      <c r="G148" s="2"/>
      <c r="H148" s="2"/>
      <c r="I148" s="2"/>
      <c r="J148" s="2"/>
    </row>
    <row r="149" spans="1:10" ht="12.75">
      <c r="A149" s="2"/>
      <c r="B149" s="64"/>
      <c r="C149" s="64"/>
      <c r="D149" s="64"/>
      <c r="E149" s="64"/>
      <c r="F149" s="65"/>
      <c r="G149" s="2"/>
      <c r="H149" s="2"/>
      <c r="I149" s="2"/>
      <c r="J149" s="2"/>
    </row>
    <row r="150" spans="1:10" ht="12.75">
      <c r="A150" s="2"/>
      <c r="B150" s="64"/>
      <c r="C150" s="64"/>
      <c r="D150" s="64"/>
      <c r="E150" s="2"/>
      <c r="F150" s="65"/>
      <c r="G150" s="2"/>
      <c r="H150" s="2"/>
      <c r="I150" s="2"/>
      <c r="J150" s="2"/>
    </row>
    <row r="151" spans="1:10" ht="12.75">
      <c r="A151" s="2"/>
      <c r="B151" s="64"/>
      <c r="C151" s="64"/>
      <c r="D151" s="2"/>
      <c r="E151" s="64"/>
      <c r="F151" s="65"/>
      <c r="G151" s="2"/>
      <c r="H151" s="2"/>
      <c r="I151" s="2"/>
      <c r="J151" s="2"/>
    </row>
    <row r="152" spans="1:10" ht="12.75">
      <c r="A152" s="2"/>
      <c r="B152" s="64"/>
      <c r="C152" s="64"/>
      <c r="D152" s="2"/>
      <c r="E152" s="64"/>
      <c r="F152" s="65"/>
      <c r="G152" s="2"/>
      <c r="H152" s="2"/>
      <c r="I152" s="2"/>
      <c r="J152" s="2"/>
    </row>
    <row r="153" spans="1:10" ht="12.75">
      <c r="A153" s="2"/>
      <c r="B153" s="64"/>
      <c r="C153" s="64"/>
      <c r="D153" s="64"/>
      <c r="E153" s="64"/>
      <c r="F153" s="65"/>
      <c r="G153" s="2"/>
      <c r="H153" s="2"/>
      <c r="I153" s="2"/>
      <c r="J153" s="2"/>
    </row>
    <row r="154" spans="1:10" ht="12.75">
      <c r="A154" s="2"/>
      <c r="B154" s="64"/>
      <c r="C154" s="64"/>
      <c r="D154" s="64"/>
      <c r="E154" s="2"/>
      <c r="F154" s="65"/>
      <c r="G154" s="2"/>
      <c r="H154" s="2"/>
      <c r="I154" s="2"/>
      <c r="J154" s="2"/>
    </row>
    <row r="155" spans="1:10" ht="12.75">
      <c r="A155" s="2"/>
      <c r="B155" s="64"/>
      <c r="C155" s="64"/>
      <c r="D155" s="64"/>
      <c r="E155" s="64"/>
      <c r="F155" s="65"/>
      <c r="G155" s="2"/>
      <c r="H155" s="2"/>
      <c r="I155" s="2"/>
      <c r="J155" s="2"/>
    </row>
    <row r="156" spans="1:10" ht="12.75">
      <c r="A156" s="2"/>
      <c r="B156" s="64"/>
      <c r="C156" s="64"/>
      <c r="D156" s="64"/>
      <c r="E156" s="64"/>
      <c r="F156" s="65"/>
      <c r="G156" s="2"/>
      <c r="H156" s="2"/>
      <c r="I156" s="2"/>
      <c r="J156" s="2"/>
    </row>
    <row r="157" spans="1:10" ht="12.75">
      <c r="A157" s="2"/>
      <c r="B157" s="64"/>
      <c r="C157" s="64"/>
      <c r="D157" s="64"/>
      <c r="E157" s="64"/>
      <c r="F157" s="65"/>
      <c r="G157" s="2"/>
      <c r="H157" s="2"/>
      <c r="I157" s="2"/>
      <c r="J157" s="2"/>
    </row>
    <row r="158" spans="1:10" ht="12.75">
      <c r="A158" s="2"/>
      <c r="B158" s="64"/>
      <c r="C158" s="64"/>
      <c r="D158" s="64"/>
      <c r="E158" s="2"/>
      <c r="F158" s="65"/>
      <c r="G158" s="2"/>
      <c r="H158" s="2"/>
      <c r="I158" s="2"/>
      <c r="J158" s="2"/>
    </row>
    <row r="159" spans="1:10" ht="12.75">
      <c r="A159" s="2"/>
      <c r="B159" s="64"/>
      <c r="C159" s="64"/>
      <c r="D159" s="64"/>
      <c r="E159" s="64"/>
      <c r="F159" s="65"/>
      <c r="G159" s="2"/>
      <c r="H159" s="2"/>
      <c r="I159" s="2"/>
      <c r="J159" s="2"/>
    </row>
    <row r="160" spans="1:10" ht="12.75">
      <c r="A160" s="2"/>
      <c r="B160" s="64"/>
      <c r="C160" s="64"/>
      <c r="D160" s="64"/>
      <c r="E160" s="64"/>
      <c r="F160" s="65"/>
      <c r="G160" s="2"/>
      <c r="H160" s="2"/>
      <c r="I160" s="2"/>
      <c r="J160" s="2"/>
    </row>
    <row r="161" spans="1:10" ht="12.75">
      <c r="A161" s="2"/>
      <c r="B161" s="64"/>
      <c r="C161" s="64"/>
      <c r="D161" s="64"/>
      <c r="E161" s="64"/>
      <c r="F161" s="65"/>
      <c r="G161" s="2"/>
      <c r="H161" s="2"/>
      <c r="I161" s="2"/>
      <c r="J161" s="2"/>
    </row>
    <row r="162" spans="1:10" ht="12.75">
      <c r="A162" s="2"/>
      <c r="B162" s="64"/>
      <c r="C162" s="64"/>
      <c r="D162" s="64"/>
      <c r="E162" s="2"/>
      <c r="F162" s="65"/>
      <c r="G162" s="2"/>
      <c r="H162" s="2"/>
      <c r="I162" s="2"/>
      <c r="J162" s="2"/>
    </row>
    <row r="163" spans="1:10" ht="12.75">
      <c r="A163" s="2"/>
      <c r="B163" s="64"/>
      <c r="C163" s="64"/>
      <c r="D163" s="2"/>
      <c r="E163" s="64"/>
      <c r="F163" s="65"/>
      <c r="G163" s="2"/>
      <c r="H163" s="2"/>
      <c r="I163" s="2"/>
      <c r="J163" s="2"/>
    </row>
    <row r="164" spans="1:10" ht="12.75">
      <c r="A164" s="2"/>
      <c r="B164" s="64"/>
      <c r="C164" s="64"/>
      <c r="D164" s="2"/>
      <c r="E164" s="64"/>
      <c r="F164" s="65"/>
      <c r="G164" s="2"/>
      <c r="H164" s="2"/>
      <c r="I164" s="2"/>
      <c r="J164" s="2"/>
    </row>
    <row r="165" spans="1:10" ht="12.75">
      <c r="A165" s="2"/>
      <c r="B165" s="64"/>
      <c r="C165" s="64"/>
      <c r="D165" s="64"/>
      <c r="E165" s="64"/>
      <c r="F165" s="65"/>
      <c r="G165" s="2"/>
      <c r="H165" s="2"/>
      <c r="I165" s="2"/>
      <c r="J165" s="2"/>
    </row>
    <row r="166" spans="1:10" ht="12.75">
      <c r="A166" s="2"/>
      <c r="B166" s="64"/>
      <c r="C166" s="64"/>
      <c r="D166" s="64"/>
      <c r="E166" s="2"/>
      <c r="F166" s="65"/>
      <c r="G166" s="2"/>
      <c r="H166" s="2"/>
      <c r="I166" s="2"/>
      <c r="J166" s="2"/>
    </row>
    <row r="167" spans="1:10" ht="12.75">
      <c r="A167" s="2"/>
      <c r="B167" s="64"/>
      <c r="C167" s="64"/>
      <c r="D167" s="64"/>
      <c r="E167" s="64"/>
      <c r="F167" s="65"/>
      <c r="G167" s="2"/>
      <c r="H167" s="2"/>
      <c r="I167" s="2"/>
      <c r="J167" s="2"/>
    </row>
    <row r="168" spans="1:10" ht="12.75">
      <c r="A168" s="2"/>
      <c r="B168" s="64"/>
      <c r="C168" s="64"/>
      <c r="D168" s="64"/>
      <c r="E168" s="64"/>
      <c r="F168" s="65"/>
      <c r="G168" s="2"/>
      <c r="H168" s="2"/>
      <c r="I168" s="2"/>
      <c r="J168" s="2"/>
    </row>
    <row r="169" spans="1:10" ht="12.75">
      <c r="A169" s="2"/>
      <c r="B169" s="64"/>
      <c r="C169" s="64"/>
      <c r="D169" s="64"/>
      <c r="E169" s="64"/>
      <c r="F169" s="65"/>
      <c r="G169" s="2"/>
      <c r="H169" s="2"/>
      <c r="I169" s="2"/>
      <c r="J169" s="2"/>
    </row>
    <row r="170" spans="1:10" ht="12.75">
      <c r="A170" s="2"/>
      <c r="B170" s="64"/>
      <c r="C170" s="64"/>
      <c r="D170" s="64"/>
      <c r="E170" s="2"/>
      <c r="F170" s="65"/>
      <c r="G170" s="2"/>
      <c r="H170" s="2"/>
      <c r="I170" s="2"/>
      <c r="J170" s="2"/>
    </row>
    <row r="171" spans="1:10" ht="12.75">
      <c r="A171" s="2"/>
      <c r="B171" s="64"/>
      <c r="C171" s="64"/>
      <c r="D171" s="2"/>
      <c r="E171" s="2"/>
      <c r="F171" s="65"/>
      <c r="G171" s="2"/>
      <c r="H171" s="2"/>
      <c r="I171" s="2"/>
      <c r="J171" s="2"/>
    </row>
    <row r="172" spans="1:10" ht="12.75">
      <c r="A172" s="2"/>
      <c r="B172" s="64"/>
      <c r="C172" s="64"/>
      <c r="D172" s="2"/>
      <c r="E172" s="2"/>
      <c r="F172" s="65"/>
      <c r="G172" s="2"/>
      <c r="H172" s="2"/>
      <c r="I172" s="2"/>
      <c r="J172" s="2"/>
    </row>
    <row r="173" spans="1:10" ht="12.75">
      <c r="A173" s="2"/>
      <c r="B173" s="64"/>
      <c r="C173" s="64"/>
      <c r="D173" s="2"/>
      <c r="E173" s="2"/>
      <c r="F173" s="65"/>
      <c r="G173" s="2"/>
      <c r="H173" s="2"/>
      <c r="I173" s="2"/>
      <c r="J173" s="2"/>
    </row>
    <row r="174" spans="1:10" ht="12.75">
      <c r="A174" s="2"/>
      <c r="B174" s="64"/>
      <c r="C174" s="64"/>
      <c r="D174" s="64"/>
      <c r="E174" s="2"/>
      <c r="F174" s="65"/>
      <c r="G174" s="2"/>
      <c r="H174" s="2"/>
      <c r="I174" s="2"/>
      <c r="J174" s="2"/>
    </row>
    <row r="175" spans="1:10" ht="12.75">
      <c r="A175" s="2"/>
      <c r="B175" s="64"/>
      <c r="C175" s="64"/>
      <c r="D175" s="2"/>
      <c r="E175" s="2"/>
      <c r="F175" s="65"/>
      <c r="G175" s="2"/>
      <c r="H175" s="2"/>
      <c r="I175" s="2"/>
      <c r="J175" s="2"/>
    </row>
    <row r="176" spans="1:10" ht="12.75">
      <c r="A176" s="2"/>
      <c r="B176" s="64"/>
      <c r="C176" s="64"/>
      <c r="D176" s="2"/>
      <c r="E176" s="2"/>
      <c r="F176" s="65"/>
      <c r="G176" s="2"/>
      <c r="H176" s="2"/>
      <c r="I176" s="2"/>
      <c r="J176" s="2"/>
    </row>
    <row r="177" spans="1:10" ht="12.75">
      <c r="A177" s="2"/>
      <c r="B177" s="64"/>
      <c r="C177" s="64"/>
      <c r="D177" s="2"/>
      <c r="E177" s="2"/>
      <c r="F177" s="65"/>
      <c r="G177" s="2"/>
      <c r="H177" s="2"/>
      <c r="I177" s="2"/>
      <c r="J177" s="2"/>
    </row>
    <row r="178" spans="1:10" ht="12.75">
      <c r="A178" s="2"/>
      <c r="B178" s="64"/>
      <c r="C178" s="64"/>
      <c r="D178" s="64"/>
      <c r="E178" s="2"/>
      <c r="F178" s="65"/>
      <c r="G178" s="2"/>
      <c r="H178" s="2"/>
      <c r="I178" s="2"/>
      <c r="J178" s="2"/>
    </row>
    <row r="179" spans="1:10" ht="12.75">
      <c r="A179" s="2"/>
      <c r="B179" s="64"/>
      <c r="C179" s="64"/>
      <c r="D179" s="64"/>
      <c r="E179" s="2"/>
      <c r="F179" s="65"/>
      <c r="G179" s="2"/>
      <c r="H179" s="2"/>
      <c r="I179" s="2"/>
      <c r="J179" s="2"/>
    </row>
    <row r="180" spans="1:10" ht="12.75">
      <c r="A180" s="2"/>
      <c r="B180" s="64"/>
      <c r="C180" s="64"/>
      <c r="D180" s="64"/>
      <c r="E180" s="2"/>
      <c r="F180" s="65"/>
      <c r="G180" s="2"/>
      <c r="H180" s="2"/>
      <c r="I180" s="2"/>
      <c r="J180" s="2"/>
    </row>
    <row r="181" spans="1:10" ht="12.75">
      <c r="A181" s="2"/>
      <c r="B181" s="64"/>
      <c r="C181" s="64"/>
      <c r="D181" s="64"/>
      <c r="E181" s="2"/>
      <c r="F181" s="65"/>
      <c r="G181" s="2"/>
      <c r="H181" s="2"/>
      <c r="I181" s="2"/>
      <c r="J181" s="2"/>
    </row>
    <row r="182" spans="1:10" ht="12.75">
      <c r="A182" s="2"/>
      <c r="B182" s="64"/>
      <c r="C182" s="64"/>
      <c r="D182" s="64"/>
      <c r="E182" s="2"/>
      <c r="F182" s="65"/>
      <c r="G182" s="2"/>
      <c r="H182" s="2"/>
      <c r="I182" s="2"/>
      <c r="J182" s="2"/>
    </row>
    <row r="183" spans="1:10" ht="12.75">
      <c r="A183" s="2"/>
      <c r="B183" s="64"/>
      <c r="C183" s="64"/>
      <c r="D183" s="64"/>
      <c r="E183" s="2"/>
      <c r="F183" s="65"/>
      <c r="G183" s="2"/>
      <c r="H183" s="2"/>
      <c r="I183" s="2"/>
      <c r="J183" s="2"/>
    </row>
    <row r="184" spans="1:10" ht="12.75">
      <c r="A184" s="2"/>
      <c r="B184" s="64"/>
      <c r="C184" s="64"/>
      <c r="D184" s="64"/>
      <c r="E184" s="2"/>
      <c r="F184" s="65"/>
      <c r="G184" s="2"/>
      <c r="H184" s="2"/>
      <c r="I184" s="2"/>
      <c r="J184" s="2"/>
    </row>
    <row r="185" spans="1:10" ht="12.75">
      <c r="A185" s="2"/>
      <c r="B185" s="64"/>
      <c r="C185" s="64"/>
      <c r="D185" s="64"/>
      <c r="E185" s="2"/>
      <c r="F185" s="65"/>
      <c r="G185" s="2"/>
      <c r="H185" s="2"/>
      <c r="I185" s="2"/>
      <c r="J185" s="2"/>
    </row>
    <row r="186" spans="1:10" ht="12.75">
      <c r="A186" s="2"/>
      <c r="B186" s="64"/>
      <c r="C186" s="64"/>
      <c r="D186" s="64"/>
      <c r="E186" s="2"/>
      <c r="F186" s="65"/>
      <c r="G186" s="2"/>
      <c r="H186" s="2"/>
      <c r="I186" s="2"/>
      <c r="J186" s="2"/>
    </row>
    <row r="187" spans="1:10" ht="12.75">
      <c r="A187" s="2"/>
      <c r="B187" s="64"/>
      <c r="C187" s="64"/>
      <c r="D187" s="64"/>
      <c r="E187" s="2"/>
      <c r="F187" s="65"/>
      <c r="G187" s="2"/>
      <c r="H187" s="2"/>
      <c r="I187" s="2"/>
      <c r="J187" s="2"/>
    </row>
    <row r="188" spans="1:10" ht="12.75">
      <c r="A188" s="2"/>
      <c r="B188" s="64"/>
      <c r="C188" s="64"/>
      <c r="D188" s="64"/>
      <c r="E188" s="2"/>
      <c r="F188" s="65"/>
      <c r="G188" s="2"/>
      <c r="H188" s="2"/>
      <c r="I188" s="2"/>
      <c r="J188" s="2"/>
    </row>
    <row r="189" spans="1:10" ht="12.75">
      <c r="A189" s="2"/>
      <c r="B189" s="64"/>
      <c r="C189" s="64"/>
      <c r="D189" s="64"/>
      <c r="E189" s="2"/>
      <c r="F189" s="65"/>
      <c r="G189" s="2"/>
      <c r="H189" s="2"/>
      <c r="I189" s="2"/>
      <c r="J189" s="2"/>
    </row>
    <row r="190" spans="1:10" ht="12.75">
      <c r="A190" s="2"/>
      <c r="B190" s="64"/>
      <c r="C190" s="64"/>
      <c r="D190" s="64"/>
      <c r="E190" s="2"/>
      <c r="F190" s="65"/>
      <c r="G190" s="2"/>
      <c r="H190" s="2"/>
      <c r="I190" s="2"/>
      <c r="J190" s="2"/>
    </row>
    <row r="191" spans="1:10" ht="12.75">
      <c r="A191" s="2"/>
      <c r="B191" s="64"/>
      <c r="C191" s="64"/>
      <c r="D191" s="64"/>
      <c r="E191" s="2"/>
      <c r="F191" s="65"/>
      <c r="G191" s="2"/>
      <c r="H191" s="2"/>
      <c r="I191" s="2"/>
      <c r="J191" s="2"/>
    </row>
    <row r="192" spans="1:10" ht="12.75">
      <c r="A192" s="2"/>
      <c r="B192" s="64"/>
      <c r="C192" s="64"/>
      <c r="D192" s="64"/>
      <c r="E192" s="2"/>
      <c r="F192" s="65"/>
      <c r="G192" s="2"/>
      <c r="H192" s="2"/>
      <c r="I192" s="2"/>
      <c r="J192" s="2"/>
    </row>
    <row r="193" spans="1:10" ht="12.75">
      <c r="A193" s="2"/>
      <c r="B193" s="64"/>
      <c r="C193" s="64"/>
      <c r="D193" s="64"/>
      <c r="E193" s="2"/>
      <c r="F193" s="65"/>
      <c r="G193" s="2"/>
      <c r="H193" s="2"/>
      <c r="I193" s="2"/>
      <c r="J193" s="2"/>
    </row>
    <row r="194" spans="1:10" ht="12.75">
      <c r="A194" s="2"/>
      <c r="B194" s="64"/>
      <c r="C194" s="64"/>
      <c r="D194" s="64"/>
      <c r="E194" s="2"/>
      <c r="F194" s="65"/>
      <c r="G194" s="2"/>
      <c r="H194" s="2"/>
      <c r="I194" s="2"/>
      <c r="J194" s="2"/>
    </row>
    <row r="195" spans="1:10" ht="12.75">
      <c r="A195" s="2"/>
      <c r="B195" s="64"/>
      <c r="C195" s="64"/>
      <c r="D195" s="2"/>
      <c r="E195" s="2"/>
      <c r="F195" s="65"/>
      <c r="G195" s="2"/>
      <c r="H195" s="2"/>
      <c r="I195" s="2"/>
      <c r="J195" s="2"/>
    </row>
    <row r="196" spans="1:10" ht="12.75">
      <c r="A196" s="2"/>
      <c r="B196" s="64"/>
      <c r="C196" s="64"/>
      <c r="D196" s="2"/>
      <c r="E196" s="2"/>
      <c r="F196" s="65"/>
      <c r="G196" s="2"/>
      <c r="H196" s="2"/>
      <c r="I196" s="2"/>
      <c r="J196" s="2"/>
    </row>
    <row r="197" spans="1:10" ht="12.75">
      <c r="A197" s="2"/>
      <c r="B197" s="64"/>
      <c r="C197" s="64"/>
      <c r="D197" s="2"/>
      <c r="E197" s="2"/>
      <c r="F197" s="65"/>
      <c r="G197" s="2"/>
      <c r="H197" s="2"/>
      <c r="I197" s="2"/>
      <c r="J197" s="2"/>
    </row>
    <row r="198" spans="1:10" ht="12.75">
      <c r="A198" s="2"/>
      <c r="B198" s="64"/>
      <c r="C198" s="64"/>
      <c r="D198" s="64"/>
      <c r="E198" s="2"/>
      <c r="F198" s="65"/>
      <c r="G198" s="2"/>
      <c r="H198" s="2"/>
      <c r="I198" s="2"/>
      <c r="J198" s="2"/>
    </row>
    <row r="199" spans="1:10" ht="12.75">
      <c r="A199" s="2"/>
      <c r="B199" s="64"/>
      <c r="C199" s="64"/>
      <c r="D199" s="64"/>
      <c r="E199" s="2"/>
      <c r="F199" s="65"/>
      <c r="G199" s="2"/>
      <c r="H199" s="2"/>
      <c r="I199" s="2"/>
      <c r="J199" s="2"/>
    </row>
    <row r="200" spans="1:10" ht="12.75">
      <c r="A200" s="2"/>
      <c r="B200" s="64"/>
      <c r="C200" s="64"/>
      <c r="D200" s="64"/>
      <c r="E200" s="2"/>
      <c r="F200" s="65"/>
      <c r="G200" s="2"/>
      <c r="H200" s="2"/>
      <c r="I200" s="2"/>
      <c r="J200" s="2"/>
    </row>
    <row r="201" spans="1:10" ht="12.75">
      <c r="A201" s="2"/>
      <c r="B201" s="64"/>
      <c r="C201" s="64"/>
      <c r="D201" s="64"/>
      <c r="E201" s="2"/>
      <c r="F201" s="65"/>
      <c r="G201" s="2"/>
      <c r="H201" s="2"/>
      <c r="I201" s="2"/>
      <c r="J201" s="2"/>
    </row>
    <row r="202" spans="1:10" ht="12.75">
      <c r="A202" s="2"/>
      <c r="B202" s="64"/>
      <c r="C202" s="64"/>
      <c r="D202" s="64"/>
      <c r="E202" s="138"/>
      <c r="F202" s="65"/>
      <c r="G202" s="2"/>
      <c r="H202" s="2"/>
      <c r="I202" s="2"/>
      <c r="J202" s="2"/>
    </row>
    <row r="203" spans="1:10" ht="12.75">
      <c r="A203" s="2"/>
      <c r="B203" s="64"/>
      <c r="C203" s="64"/>
      <c r="D203" s="64"/>
      <c r="E203" s="2"/>
      <c r="F203" s="65"/>
      <c r="G203" s="2"/>
      <c r="H203" s="2"/>
      <c r="I203" s="2"/>
      <c r="J203" s="2"/>
    </row>
    <row r="204" spans="1:10" ht="12.75">
      <c r="A204" s="2"/>
      <c r="B204" s="64"/>
      <c r="C204" s="64"/>
      <c r="D204" s="64"/>
      <c r="E204" s="2"/>
      <c r="F204" s="65"/>
      <c r="G204" s="2"/>
      <c r="H204" s="2"/>
      <c r="I204" s="2"/>
      <c r="J204" s="2"/>
    </row>
    <row r="205" spans="1:10" ht="12.75">
      <c r="A205" s="2"/>
      <c r="B205" s="64"/>
      <c r="C205" s="64"/>
      <c r="D205" s="64"/>
      <c r="E205" s="2"/>
      <c r="F205" s="65"/>
      <c r="G205" s="2"/>
      <c r="H205" s="2"/>
      <c r="I205" s="2"/>
      <c r="J205" s="2"/>
    </row>
    <row r="206" spans="1:10" ht="12.75">
      <c r="A206" s="2"/>
      <c r="B206" s="64"/>
      <c r="C206" s="64"/>
      <c r="D206" s="64"/>
      <c r="E206" s="138"/>
      <c r="F206" s="65"/>
      <c r="G206" s="2"/>
      <c r="H206" s="2"/>
      <c r="I206" s="2"/>
      <c r="J206" s="2"/>
    </row>
    <row r="207" spans="1:10" ht="12.75">
      <c r="A207" s="2"/>
      <c r="B207" s="64"/>
      <c r="C207" s="64"/>
      <c r="D207" s="2"/>
      <c r="E207" s="2"/>
      <c r="F207" s="65"/>
      <c r="G207" s="2"/>
      <c r="H207" s="2"/>
      <c r="I207" s="2"/>
      <c r="J207" s="2"/>
    </row>
    <row r="208" spans="1:10" ht="12.75">
      <c r="A208" s="2"/>
      <c r="B208" s="64"/>
      <c r="C208" s="64"/>
      <c r="D208" s="2"/>
      <c r="E208" s="2"/>
      <c r="F208" s="65"/>
      <c r="G208" s="2"/>
      <c r="H208" s="2"/>
      <c r="I208" s="2"/>
      <c r="J208" s="2"/>
    </row>
    <row r="209" spans="1:10" ht="12.75">
      <c r="A209" s="2"/>
      <c r="B209" s="64"/>
      <c r="C209" s="64"/>
      <c r="D209" s="64"/>
      <c r="E209" s="2"/>
      <c r="F209" s="65"/>
      <c r="G209" s="2"/>
      <c r="H209" s="2"/>
      <c r="I209" s="2"/>
      <c r="J209" s="2"/>
    </row>
    <row r="210" spans="1:10" ht="12.75">
      <c r="A210" s="2"/>
      <c r="B210" s="64"/>
      <c r="C210" s="64"/>
      <c r="D210" s="64"/>
      <c r="E210" s="138"/>
      <c r="F210" s="65"/>
      <c r="G210" s="2"/>
      <c r="H210" s="2"/>
      <c r="I210" s="2"/>
      <c r="J210" s="2"/>
    </row>
    <row r="211" spans="1:10" ht="12.75">
      <c r="A211" s="2"/>
      <c r="B211" s="64"/>
      <c r="C211" s="64"/>
      <c r="D211" s="64"/>
      <c r="E211" s="2"/>
      <c r="F211" s="65"/>
      <c r="G211" s="2"/>
      <c r="H211" s="2"/>
      <c r="I211" s="2"/>
      <c r="J211" s="2"/>
    </row>
    <row r="212" spans="1:10" ht="12.75">
      <c r="A212" s="2"/>
      <c r="B212" s="64"/>
      <c r="C212" s="64"/>
      <c r="D212" s="64"/>
      <c r="E212" s="2"/>
      <c r="F212" s="65"/>
      <c r="G212" s="2"/>
      <c r="H212" s="2"/>
      <c r="I212" s="2"/>
      <c r="J212" s="2"/>
    </row>
    <row r="213" spans="1:10" ht="12.75">
      <c r="A213" s="2"/>
      <c r="B213" s="64"/>
      <c r="C213" s="64"/>
      <c r="D213" s="64"/>
      <c r="E213" s="2"/>
      <c r="F213" s="65"/>
      <c r="G213" s="2"/>
      <c r="H213" s="2"/>
      <c r="I213" s="2"/>
      <c r="J213" s="2"/>
    </row>
    <row r="214" spans="1:10" ht="12.75">
      <c r="A214" s="2"/>
      <c r="B214" s="64"/>
      <c r="C214" s="64"/>
      <c r="D214" s="64"/>
      <c r="E214" s="138"/>
      <c r="F214" s="65"/>
      <c r="G214" s="2"/>
      <c r="H214" s="2"/>
      <c r="I214" s="2"/>
      <c r="J214" s="2"/>
    </row>
    <row r="215" spans="1:10" ht="12.75">
      <c r="A215" s="2"/>
      <c r="B215" s="64"/>
      <c r="C215" s="64"/>
      <c r="D215" s="64"/>
      <c r="E215" s="2"/>
      <c r="F215" s="65"/>
      <c r="G215" s="2"/>
      <c r="H215" s="2"/>
      <c r="I215" s="2"/>
      <c r="J215" s="2"/>
    </row>
    <row r="216" spans="1:10" ht="12.75">
      <c r="A216" s="2"/>
      <c r="B216" s="64"/>
      <c r="C216" s="64"/>
      <c r="D216" s="64"/>
      <c r="E216" s="2"/>
      <c r="F216" s="65"/>
      <c r="G216" s="2"/>
      <c r="H216" s="2"/>
      <c r="I216" s="2"/>
      <c r="J216" s="2"/>
    </row>
    <row r="217" spans="1:10" ht="12.75">
      <c r="A217" s="2"/>
      <c r="B217" s="64"/>
      <c r="C217" s="64"/>
      <c r="D217" s="64"/>
      <c r="E217" s="2"/>
      <c r="F217" s="65"/>
      <c r="G217" s="2"/>
      <c r="H217" s="2"/>
      <c r="I217" s="2"/>
      <c r="J217" s="2"/>
    </row>
    <row r="218" spans="1:10" ht="12.75">
      <c r="A218" s="2"/>
      <c r="B218" s="64"/>
      <c r="C218" s="64"/>
      <c r="D218" s="64"/>
      <c r="E218" s="138"/>
      <c r="F218" s="65"/>
      <c r="G218" s="2"/>
      <c r="H218" s="2"/>
      <c r="I218" s="2"/>
      <c r="J218" s="2"/>
    </row>
    <row r="219" spans="1:10" ht="12.75">
      <c r="A219" s="2"/>
      <c r="B219" s="64"/>
      <c r="C219" s="64"/>
      <c r="D219" s="2"/>
      <c r="E219" s="2"/>
      <c r="F219" s="65"/>
      <c r="G219" s="2"/>
      <c r="H219" s="2"/>
      <c r="I219" s="2"/>
      <c r="J219" s="2"/>
    </row>
    <row r="220" spans="1:10" ht="12.75">
      <c r="A220" s="2"/>
      <c r="B220" s="64"/>
      <c r="C220" s="64"/>
      <c r="D220" s="2"/>
      <c r="E220" s="2"/>
      <c r="F220" s="65"/>
      <c r="G220" s="2"/>
      <c r="H220" s="2"/>
      <c r="I220" s="2"/>
      <c r="J220" s="2"/>
    </row>
    <row r="221" spans="1:10" ht="12.75">
      <c r="A221" s="2"/>
      <c r="B221" s="64"/>
      <c r="C221" s="64"/>
      <c r="D221" s="64"/>
      <c r="E221" s="2"/>
      <c r="F221" s="65"/>
      <c r="G221" s="2"/>
      <c r="H221" s="2"/>
      <c r="I221" s="2"/>
      <c r="J221" s="2"/>
    </row>
    <row r="222" spans="1:10" ht="12.75">
      <c r="A222" s="2"/>
      <c r="B222" s="64"/>
      <c r="C222" s="64"/>
      <c r="D222" s="64"/>
      <c r="E222" s="138"/>
      <c r="F222" s="65"/>
      <c r="G222" s="2"/>
      <c r="H222" s="2"/>
      <c r="I222" s="2"/>
      <c r="J222" s="2"/>
    </row>
    <row r="223" spans="1:10" ht="12.75">
      <c r="A223" s="2"/>
      <c r="B223" s="64"/>
      <c r="C223" s="64"/>
      <c r="D223" s="64"/>
      <c r="E223" s="2"/>
      <c r="F223" s="65"/>
      <c r="G223" s="2"/>
      <c r="H223" s="2"/>
      <c r="I223" s="2"/>
      <c r="J223" s="2"/>
    </row>
    <row r="224" spans="1:10" ht="12.75">
      <c r="A224" s="2"/>
      <c r="B224" s="64"/>
      <c r="C224" s="64"/>
      <c r="D224" s="64"/>
      <c r="E224" s="2"/>
      <c r="F224" s="65"/>
      <c r="G224" s="2"/>
      <c r="H224" s="2"/>
      <c r="I224" s="2"/>
      <c r="J224" s="2"/>
    </row>
    <row r="225" spans="1:10" ht="12.75">
      <c r="A225" s="2"/>
      <c r="B225" s="64"/>
      <c r="C225" s="64"/>
      <c r="D225" s="64"/>
      <c r="E225" s="2"/>
      <c r="F225" s="65"/>
      <c r="G225" s="2"/>
      <c r="H225" s="2"/>
      <c r="I225" s="2"/>
      <c r="J225" s="2"/>
    </row>
    <row r="226" spans="1:10" ht="12.75">
      <c r="A226" s="2"/>
      <c r="B226" s="64"/>
      <c r="C226" s="64"/>
      <c r="D226" s="64"/>
      <c r="E226" s="138"/>
      <c r="F226" s="65"/>
      <c r="G226" s="2"/>
      <c r="H226" s="2"/>
      <c r="I226" s="2"/>
      <c r="J226" s="2"/>
    </row>
    <row r="227" spans="1:10" ht="12.75">
      <c r="A227" s="2"/>
      <c r="B227" s="64"/>
      <c r="C227" s="64"/>
      <c r="D227" s="2"/>
      <c r="E227" s="2"/>
      <c r="F227" s="65"/>
      <c r="G227" s="2"/>
      <c r="H227" s="2"/>
      <c r="I227" s="2"/>
      <c r="J227" s="2"/>
    </row>
    <row r="228" spans="1:10" ht="12.75">
      <c r="A228" s="2"/>
      <c r="B228" s="64"/>
      <c r="C228" s="64"/>
      <c r="D228" s="2"/>
      <c r="E228" s="2"/>
      <c r="F228" s="65"/>
      <c r="G228" s="2"/>
      <c r="H228" s="2"/>
      <c r="I228" s="2"/>
      <c r="J228" s="2"/>
    </row>
    <row r="229" spans="1:10" ht="12.75">
      <c r="A229" s="2"/>
      <c r="B229" s="64"/>
      <c r="C229" s="64"/>
      <c r="D229" s="2"/>
      <c r="E229" s="2"/>
      <c r="F229" s="65"/>
      <c r="G229" s="2"/>
      <c r="H229" s="2"/>
      <c r="I229" s="2"/>
      <c r="J229" s="2"/>
    </row>
    <row r="230" spans="1:10" ht="12.75">
      <c r="A230" s="2"/>
      <c r="B230" s="64"/>
      <c r="C230" s="64"/>
      <c r="D230" s="64"/>
      <c r="E230" s="138"/>
      <c r="F230" s="65"/>
      <c r="G230" s="2"/>
      <c r="H230" s="2"/>
      <c r="I230" s="2"/>
      <c r="J230" s="2"/>
    </row>
    <row r="231" spans="1:10" ht="12.75">
      <c r="A231" s="2"/>
      <c r="B231" s="64"/>
      <c r="C231" s="64"/>
      <c r="D231" s="2"/>
      <c r="E231" s="2"/>
      <c r="F231" s="65"/>
      <c r="G231" s="2"/>
      <c r="H231" s="2"/>
      <c r="I231" s="2"/>
      <c r="J231" s="2"/>
    </row>
    <row r="232" spans="1:10" ht="12.75">
      <c r="A232" s="2"/>
      <c r="B232" s="64"/>
      <c r="C232" s="64"/>
      <c r="D232" s="2"/>
      <c r="E232" s="2"/>
      <c r="F232" s="65"/>
      <c r="G232" s="2"/>
      <c r="H232" s="2"/>
      <c r="I232" s="2"/>
      <c r="J232" s="2"/>
    </row>
    <row r="233" spans="1:10" ht="12.75">
      <c r="A233" s="2"/>
      <c r="B233" s="64"/>
      <c r="C233" s="64"/>
      <c r="D233" s="2"/>
      <c r="E233" s="2"/>
      <c r="F233" s="65"/>
      <c r="G233" s="2"/>
      <c r="H233" s="2"/>
      <c r="I233" s="2"/>
      <c r="J233" s="2"/>
    </row>
    <row r="234" spans="1:10" ht="12.75">
      <c r="A234" s="2"/>
      <c r="B234" s="64"/>
      <c r="C234" s="64"/>
      <c r="D234" s="64"/>
      <c r="E234" s="138"/>
      <c r="F234" s="65"/>
      <c r="G234" s="2"/>
      <c r="H234" s="2"/>
      <c r="I234" s="2"/>
      <c r="J234" s="2"/>
    </row>
    <row r="235" spans="1:10" ht="12.75">
      <c r="A235" s="2"/>
      <c r="B235" s="64"/>
      <c r="C235" s="64"/>
      <c r="D235" s="64"/>
      <c r="E235" s="2"/>
      <c r="F235" s="65"/>
      <c r="G235" s="2"/>
      <c r="H235" s="2"/>
      <c r="I235" s="2"/>
      <c r="J235" s="2"/>
    </row>
    <row r="236" spans="1:10" ht="12.75">
      <c r="A236" s="2"/>
      <c r="B236" s="64"/>
      <c r="C236" s="64"/>
      <c r="D236" s="64"/>
      <c r="E236" s="2"/>
      <c r="F236" s="65"/>
      <c r="G236" s="2"/>
      <c r="H236" s="2"/>
      <c r="I236" s="2"/>
      <c r="J236" s="2"/>
    </row>
    <row r="237" spans="1:10" ht="12.75">
      <c r="A237" s="2"/>
      <c r="B237" s="64"/>
      <c r="C237" s="64"/>
      <c r="D237" s="64"/>
      <c r="E237" s="2"/>
      <c r="F237" s="65"/>
      <c r="G237" s="2"/>
      <c r="H237" s="2"/>
      <c r="I237" s="2"/>
      <c r="J237" s="2"/>
    </row>
    <row r="238" spans="1:10" ht="12.75">
      <c r="A238" s="2"/>
      <c r="B238" s="64"/>
      <c r="C238" s="64"/>
      <c r="D238" s="64"/>
      <c r="E238" s="2"/>
      <c r="F238" s="65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65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55"/>
  <sheetViews>
    <sheetView tabSelected="1" zoomScalePageLayoutView="0" workbookViewId="0" topLeftCell="A19">
      <selection activeCell="M24" sqref="M24"/>
    </sheetView>
  </sheetViews>
  <sheetFormatPr defaultColWidth="9.00390625" defaultRowHeight="12.75"/>
  <cols>
    <col min="1" max="1" width="15.125" style="0" customWidth="1"/>
    <col min="2" max="2" width="4.875" style="0" customWidth="1"/>
    <col min="3" max="3" width="27.75390625" style="0" customWidth="1"/>
    <col min="4" max="4" width="6.25390625" style="0" customWidth="1"/>
    <col min="5" max="5" width="9.875" style="0" customWidth="1"/>
    <col min="6" max="6" width="4.00390625" style="0" customWidth="1"/>
    <col min="7" max="7" width="2.125" style="0" customWidth="1"/>
    <col min="8" max="8" width="6.25390625" style="0" customWidth="1"/>
    <col min="9" max="9" width="10.00390625" style="0" customWidth="1"/>
    <col min="10" max="10" width="7.375" style="0" customWidth="1"/>
  </cols>
  <sheetData>
    <row r="1" spans="1:8" ht="24.75" customHeight="1">
      <c r="A1" s="264" t="s">
        <v>178</v>
      </c>
      <c r="C1" s="196" t="s">
        <v>186</v>
      </c>
      <c r="D1" s="197"/>
      <c r="F1" s="190" t="s">
        <v>134</v>
      </c>
      <c r="G1" s="173"/>
      <c r="H1" s="173"/>
    </row>
    <row r="2" spans="1:7" ht="19.5" customHeight="1" thickBot="1">
      <c r="A2" s="3">
        <v>1</v>
      </c>
      <c r="C2" s="270" t="s">
        <v>116</v>
      </c>
      <c r="D2" s="271"/>
      <c r="E2" s="166" t="s">
        <v>119</v>
      </c>
      <c r="F2" s="165"/>
      <c r="G2" s="165"/>
    </row>
    <row r="3" spans="1:16" ht="19.5" customHeight="1">
      <c r="A3" t="s">
        <v>20</v>
      </c>
      <c r="B3" s="379" t="s">
        <v>146</v>
      </c>
      <c r="C3" s="380"/>
      <c r="D3" s="303" t="s">
        <v>118</v>
      </c>
      <c r="E3" s="304" t="s">
        <v>147</v>
      </c>
      <c r="I3" s="2"/>
      <c r="J3" s="2"/>
      <c r="K3" s="2"/>
      <c r="L3" s="2"/>
      <c r="M3" s="2"/>
      <c r="N3" s="2"/>
      <c r="O3" s="2"/>
      <c r="P3" s="2"/>
    </row>
    <row r="4" spans="1:16" ht="19.5" customHeight="1">
      <c r="A4" t="s">
        <v>21</v>
      </c>
      <c r="B4" s="368" t="s">
        <v>194</v>
      </c>
      <c r="C4" s="366"/>
      <c r="D4" s="366"/>
      <c r="E4" s="366"/>
      <c r="F4" s="366"/>
      <c r="G4" s="366"/>
      <c r="H4" s="366"/>
      <c r="I4" s="366"/>
      <c r="J4" s="367"/>
      <c r="K4" s="2"/>
      <c r="L4" s="2"/>
      <c r="M4" s="2"/>
      <c r="N4" s="2"/>
      <c r="O4" s="2"/>
      <c r="P4" s="2"/>
    </row>
    <row r="5" spans="1:16" ht="19.5" customHeight="1">
      <c r="A5" t="s">
        <v>22</v>
      </c>
      <c r="B5" s="368" t="s">
        <v>195</v>
      </c>
      <c r="C5" s="366"/>
      <c r="D5" s="366"/>
      <c r="E5" s="366"/>
      <c r="F5" s="366"/>
      <c r="G5" s="366"/>
      <c r="H5" s="366"/>
      <c r="I5" s="366"/>
      <c r="J5" s="367"/>
      <c r="K5" s="2"/>
      <c r="L5" s="2"/>
      <c r="M5" s="2"/>
      <c r="N5" s="2"/>
      <c r="O5" s="2"/>
      <c r="P5" s="2"/>
    </row>
    <row r="6" spans="1:16" ht="19.5" customHeight="1">
      <c r="A6" s="2" t="s">
        <v>23</v>
      </c>
      <c r="B6" s="381" t="s">
        <v>275</v>
      </c>
      <c r="C6" s="382"/>
      <c r="D6" s="2" t="s">
        <v>24</v>
      </c>
      <c r="E6" s="381" t="s">
        <v>185</v>
      </c>
      <c r="F6" s="382"/>
      <c r="G6" s="2" t="s">
        <v>25</v>
      </c>
      <c r="H6" s="238"/>
      <c r="I6" s="306">
        <v>39966</v>
      </c>
      <c r="J6" s="305"/>
      <c r="K6" s="2"/>
      <c r="L6" s="2"/>
      <c r="M6" s="27"/>
      <c r="N6" s="2"/>
      <c r="O6" s="2"/>
      <c r="P6" s="47"/>
    </row>
    <row r="7" spans="1:16" ht="19.5" customHeight="1" thickBot="1">
      <c r="A7" s="2" t="s">
        <v>26</v>
      </c>
      <c r="B7" s="183">
        <v>1</v>
      </c>
      <c r="C7" s="128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0" ht="19.5" customHeight="1">
      <c r="A8" s="17" t="s">
        <v>0</v>
      </c>
      <c r="B8" s="387" t="s">
        <v>132</v>
      </c>
      <c r="C8" s="19" t="s">
        <v>1</v>
      </c>
      <c r="D8" s="18" t="s">
        <v>3</v>
      </c>
      <c r="E8" s="19" t="s">
        <v>5</v>
      </c>
      <c r="F8" s="351" t="s">
        <v>174</v>
      </c>
      <c r="G8" s="352"/>
      <c r="H8" s="353"/>
      <c r="I8" s="20" t="s">
        <v>8</v>
      </c>
      <c r="J8" s="13" t="s">
        <v>9</v>
      </c>
    </row>
    <row r="9" spans="1:10" ht="19.5" customHeight="1" thickBot="1">
      <c r="A9" s="21"/>
      <c r="B9" s="388"/>
      <c r="C9" s="23" t="s">
        <v>2</v>
      </c>
      <c r="D9" s="22" t="s">
        <v>4</v>
      </c>
      <c r="E9" s="23" t="s">
        <v>11</v>
      </c>
      <c r="F9" s="354"/>
      <c r="G9" s="355"/>
      <c r="H9" s="356"/>
      <c r="I9" s="24"/>
      <c r="J9" s="16" t="s">
        <v>10</v>
      </c>
    </row>
    <row r="10" spans="1:14" ht="19.5" customHeight="1">
      <c r="A10" s="4"/>
      <c r="B10" s="274"/>
      <c r="C10" s="275" t="s">
        <v>187</v>
      </c>
      <c r="D10" s="274">
        <v>96</v>
      </c>
      <c r="E10" s="271"/>
      <c r="F10" s="375">
        <f>'60 m '!$F$8</f>
        <v>8.56</v>
      </c>
      <c r="G10" s="373"/>
      <c r="H10" s="339"/>
      <c r="I10" s="198">
        <f>IF(AND(F10&gt;6.8,F10&lt;12.8),IF(B$7=1,ROUNDDOWN(46.0849*(12.76-F10)^1.81,0),ROUNDDOWN(46.0849*(13-F10)^1.81,)),0)</f>
        <v>618</v>
      </c>
      <c r="J10" s="18"/>
      <c r="K10" s="7"/>
      <c r="L10" s="2"/>
      <c r="M10" s="108"/>
      <c r="N10" s="99"/>
    </row>
    <row r="11" spans="1:14" ht="19.5" customHeight="1">
      <c r="A11" s="4" t="s">
        <v>12</v>
      </c>
      <c r="B11" s="274"/>
      <c r="C11" s="275" t="s">
        <v>188</v>
      </c>
      <c r="D11" s="274">
        <v>96</v>
      </c>
      <c r="E11" s="271"/>
      <c r="F11" s="375">
        <f>'60 m '!$F$18</f>
        <v>9.2</v>
      </c>
      <c r="G11" s="373"/>
      <c r="H11" s="339"/>
      <c r="I11" s="144">
        <f>IF(AND(F11&gt;6.8,F11&lt;12.8),IF(B$7=1,ROUNDDOWN(46.0849*(12.76-F11)^1.81,0),ROUNDDOWN(46.0849*(13-F11)^1.81,)),0)</f>
        <v>458</v>
      </c>
      <c r="J11" s="143">
        <f>SUM(I10,I11,I12)-MINA(I10,I11,I12)</f>
        <v>1076</v>
      </c>
      <c r="K11" s="7"/>
      <c r="L11" s="2"/>
      <c r="M11" s="94"/>
      <c r="N11" s="99"/>
    </row>
    <row r="12" spans="1:14" ht="19.5" customHeight="1">
      <c r="A12" s="5"/>
      <c r="B12" s="276"/>
      <c r="C12" s="277" t="s">
        <v>189</v>
      </c>
      <c r="D12" s="276">
        <v>96</v>
      </c>
      <c r="E12" s="277"/>
      <c r="F12" s="375">
        <f>'60 m '!$F$28</f>
        <v>9.67</v>
      </c>
      <c r="G12" s="339"/>
      <c r="H12" s="340"/>
      <c r="I12" s="144">
        <f>IF(AND(F12&gt;6.8,F12&lt;12.8),IF(B$7=1,ROUNDDOWN(46.0849*(12.76-F12)^1.81,0),ROUNDDOWN(46.0849*(13-F12)^1.81,)),0)</f>
        <v>355</v>
      </c>
      <c r="J12" s="11"/>
      <c r="K12" s="7"/>
      <c r="L12" s="2" t="s">
        <v>184</v>
      </c>
      <c r="M12" s="99"/>
      <c r="N12" s="99"/>
    </row>
    <row r="13" spans="1:15" ht="19.5" customHeight="1">
      <c r="A13" s="4"/>
      <c r="B13" s="274"/>
      <c r="C13" s="275" t="s">
        <v>190</v>
      </c>
      <c r="D13" s="274">
        <v>96</v>
      </c>
      <c r="E13" s="271"/>
      <c r="F13" s="199">
        <f>'600 m'!$F$15</f>
        <v>2</v>
      </c>
      <c r="G13" s="200" t="s">
        <v>150</v>
      </c>
      <c r="H13" s="231">
        <f>'600 m'!$H$15</f>
        <v>19.24</v>
      </c>
      <c r="I13" s="101">
        <f>M13</f>
        <v>263</v>
      </c>
      <c r="J13" s="12"/>
      <c r="L13" s="208">
        <f>F13*60+H13</f>
        <v>139.24</v>
      </c>
      <c r="M13" s="209">
        <f>IF(L13&gt;0,(INT(POWER(185-L13,1.88)*0.19889)),0)</f>
        <v>263</v>
      </c>
      <c r="O13" s="219"/>
    </row>
    <row r="14" spans="1:15" ht="19.5" customHeight="1">
      <c r="A14" s="4" t="s">
        <v>145</v>
      </c>
      <c r="B14" s="274"/>
      <c r="C14" s="275" t="s">
        <v>189</v>
      </c>
      <c r="D14" s="274">
        <v>96</v>
      </c>
      <c r="E14" s="271"/>
      <c r="F14" s="202">
        <f>'600 m'!$F$25</f>
        <v>2</v>
      </c>
      <c r="G14" s="203" t="s">
        <v>150</v>
      </c>
      <c r="H14" s="232">
        <f>'600 m'!$H$25</f>
        <v>9.25</v>
      </c>
      <c r="I14" s="26">
        <f>M14</f>
        <v>381</v>
      </c>
      <c r="J14" s="139">
        <f>SUM(I13,I14,I15)-MINA(I13,I14,I15)</f>
        <v>823</v>
      </c>
      <c r="K14" s="7"/>
      <c r="L14" s="208">
        <f>F14*60+H14</f>
        <v>129.25</v>
      </c>
      <c r="M14" s="209">
        <f>IF(L14&gt;0,(INT(POWER(185-L14,1.88)*0.19889)),0)</f>
        <v>381</v>
      </c>
      <c r="N14" s="99"/>
      <c r="O14" s="219"/>
    </row>
    <row r="15" spans="1:15" ht="19.5" customHeight="1">
      <c r="A15" s="6"/>
      <c r="B15" s="276"/>
      <c r="C15" s="276" t="s">
        <v>191</v>
      </c>
      <c r="D15" s="276">
        <v>97</v>
      </c>
      <c r="E15" s="277"/>
      <c r="F15" s="202">
        <f>'600 m'!$F$33</f>
        <v>2</v>
      </c>
      <c r="G15" s="203" t="s">
        <v>150</v>
      </c>
      <c r="H15" s="232">
        <f>'600 m'!$H$33</f>
        <v>4.69</v>
      </c>
      <c r="I15" s="102">
        <f>M15</f>
        <v>442</v>
      </c>
      <c r="J15" s="11"/>
      <c r="K15" s="114"/>
      <c r="L15" s="208">
        <f>F15*60+H15</f>
        <v>124.69</v>
      </c>
      <c r="M15" s="209">
        <f>IF(L15&gt;0,(INT(POWER(185-L15,1.88)*0.19889)),0)</f>
        <v>442</v>
      </c>
      <c r="N15" s="99"/>
      <c r="O15" s="219"/>
    </row>
    <row r="16" spans="1:15" ht="19.5" customHeight="1">
      <c r="A16" s="4"/>
      <c r="B16" s="278"/>
      <c r="C16" s="273" t="s">
        <v>192</v>
      </c>
      <c r="D16" s="273">
        <v>96</v>
      </c>
      <c r="E16" s="271"/>
      <c r="F16" s="344">
        <f>výška!$O$13</f>
        <v>110</v>
      </c>
      <c r="G16" s="345"/>
      <c r="H16" s="346"/>
      <c r="I16" s="145">
        <f>IF(AND(F16&gt;75),ROUNDDOWN(1.84523*(F16-75)^1.348,0),0)</f>
        <v>222</v>
      </c>
      <c r="J16" s="12"/>
      <c r="K16" s="99"/>
      <c r="L16" s="99"/>
      <c r="M16" s="2"/>
      <c r="N16" s="122"/>
      <c r="O16" s="235"/>
    </row>
    <row r="17" spans="1:15" ht="19.5" customHeight="1">
      <c r="A17" s="4" t="s">
        <v>13</v>
      </c>
      <c r="B17" s="278"/>
      <c r="C17" s="274" t="s">
        <v>190</v>
      </c>
      <c r="D17" s="274">
        <v>96</v>
      </c>
      <c r="E17" s="271"/>
      <c r="F17" s="338">
        <f>výška!$O$21</f>
        <v>115</v>
      </c>
      <c r="G17" s="339"/>
      <c r="H17" s="340"/>
      <c r="I17" s="145">
        <f>IF(AND(F17&gt;75),ROUNDDOWN(1.84523*(F17-75)^1.348,0),0)</f>
        <v>266</v>
      </c>
      <c r="J17" s="139">
        <f>SUM(I16,I17,I18)-MINA(I16,I17,I18)</f>
        <v>488</v>
      </c>
      <c r="K17" s="108"/>
      <c r="L17" s="99"/>
      <c r="M17" s="2"/>
      <c r="N17" s="122"/>
      <c r="O17" s="235"/>
    </row>
    <row r="18" spans="1:15" ht="19.5" customHeight="1">
      <c r="A18" s="5"/>
      <c r="B18" s="276"/>
      <c r="C18" s="277"/>
      <c r="D18" s="276"/>
      <c r="E18" s="277"/>
      <c r="F18" s="341">
        <f>výška!$O$29</f>
        <v>0</v>
      </c>
      <c r="G18" s="342"/>
      <c r="H18" s="343"/>
      <c r="I18" s="145">
        <f>IF(AND(F18&gt;75),ROUNDDOWN(1.84523*(F18-75)^1.348,0),0)</f>
        <v>0</v>
      </c>
      <c r="J18" s="11"/>
      <c r="K18" s="99"/>
      <c r="L18" s="99"/>
      <c r="M18" s="2"/>
      <c r="N18" s="122"/>
      <c r="O18" s="235"/>
    </row>
    <row r="19" spans="1:15" ht="19.5" customHeight="1">
      <c r="A19" s="4"/>
      <c r="B19" s="274"/>
      <c r="C19" s="274" t="s">
        <v>187</v>
      </c>
      <c r="D19" s="274">
        <v>96</v>
      </c>
      <c r="E19" s="271"/>
      <c r="F19" s="338">
        <f>dálka!$N$12</f>
        <v>471</v>
      </c>
      <c r="G19" s="373"/>
      <c r="H19" s="340"/>
      <c r="I19" s="194">
        <f>IF(AND(F19&gt;210),ROUNDDOWN(0.188807*(F19-210)^1.41,0),0)</f>
        <v>482</v>
      </c>
      <c r="J19" s="12"/>
      <c r="K19" s="99"/>
      <c r="L19" s="99"/>
      <c r="M19" s="2"/>
      <c r="N19" s="122"/>
      <c r="O19" s="236"/>
    </row>
    <row r="20" spans="1:15" ht="19.5" customHeight="1">
      <c r="A20" s="4" t="s">
        <v>14</v>
      </c>
      <c r="B20" s="274"/>
      <c r="C20" s="275" t="s">
        <v>193</v>
      </c>
      <c r="D20" s="274">
        <v>97</v>
      </c>
      <c r="E20" s="271"/>
      <c r="F20" s="338">
        <f>dálka!$N$20</f>
        <v>380</v>
      </c>
      <c r="G20" s="373"/>
      <c r="H20" s="340"/>
      <c r="I20" s="145">
        <f>IF(AND(F20&gt;210),ROUNDDOWN(0.188807*(F20-210)^1.41,0),0)</f>
        <v>263</v>
      </c>
      <c r="J20" s="139">
        <f>SUM(I19,I20,I21)-MINA(I19,I20,I21)</f>
        <v>827</v>
      </c>
      <c r="K20" s="108"/>
      <c r="L20" s="99"/>
      <c r="M20" s="2"/>
      <c r="N20" s="122"/>
      <c r="O20" s="236"/>
    </row>
    <row r="21" spans="1:15" ht="19.5" customHeight="1">
      <c r="A21" s="5"/>
      <c r="B21" s="276"/>
      <c r="C21" s="277" t="s">
        <v>188</v>
      </c>
      <c r="D21" s="276">
        <v>96</v>
      </c>
      <c r="E21" s="277"/>
      <c r="F21" s="341">
        <f>dálka!$N$28</f>
        <v>416</v>
      </c>
      <c r="G21" s="342"/>
      <c r="H21" s="343"/>
      <c r="I21" s="145">
        <f>IF(AND(F21&gt;210),ROUNDDOWN(0.188807*(F21-210)^1.41,0),0)</f>
        <v>345</v>
      </c>
      <c r="J21" s="11"/>
      <c r="K21" s="99"/>
      <c r="L21" s="99"/>
      <c r="M21" s="2"/>
      <c r="N21" s="122"/>
      <c r="O21" s="236"/>
    </row>
    <row r="22" spans="1:15" ht="19.5" customHeight="1">
      <c r="A22" s="4"/>
      <c r="B22" s="274"/>
      <c r="C22" s="275" t="s">
        <v>193</v>
      </c>
      <c r="D22" s="274">
        <v>97</v>
      </c>
      <c r="E22" s="271"/>
      <c r="F22" s="350">
        <f>míček!$N$11</f>
        <v>42.56</v>
      </c>
      <c r="G22" s="345"/>
      <c r="H22" s="346"/>
      <c r="I22">
        <f>IF(AND(F22&gt;7.95),ROUNDDOWN(7.86*(F22-7.95)^1.1,0),0)</f>
        <v>387</v>
      </c>
      <c r="J22" s="12"/>
      <c r="K22" s="145"/>
      <c r="L22" s="99"/>
      <c r="M22" s="2"/>
      <c r="N22" s="123"/>
      <c r="O22" s="237"/>
    </row>
    <row r="23" spans="1:15" ht="19.5" customHeight="1">
      <c r="A23" s="4" t="s">
        <v>105</v>
      </c>
      <c r="B23" s="274"/>
      <c r="C23" s="275" t="s">
        <v>192</v>
      </c>
      <c r="D23" s="274">
        <v>96</v>
      </c>
      <c r="E23" s="271"/>
      <c r="F23" s="375">
        <f>míček!$N$19</f>
        <v>31.95</v>
      </c>
      <c r="G23" s="373"/>
      <c r="H23" s="340"/>
      <c r="I23">
        <f>IF(AND(F23&gt;7.95),ROUNDDOWN(7.86*(F23-7.95)^1.1,0),0)</f>
        <v>259</v>
      </c>
      <c r="J23" s="139">
        <f>SUM(I22,I23,I24)-MINA(I22,I23,I24)</f>
        <v>646</v>
      </c>
      <c r="K23" s="94"/>
      <c r="L23" s="99"/>
      <c r="M23" s="2"/>
      <c r="N23" s="123"/>
      <c r="O23" s="237"/>
    </row>
    <row r="24" spans="1:15" ht="19.5" customHeight="1">
      <c r="A24" s="5"/>
      <c r="B24" s="276"/>
      <c r="C24" s="277"/>
      <c r="D24" s="276"/>
      <c r="E24" s="277"/>
      <c r="F24" s="374">
        <f>míček!$N$27</f>
        <v>0</v>
      </c>
      <c r="G24" s="342"/>
      <c r="H24" s="343"/>
      <c r="I24" s="33">
        <f>IF(AND(F24&gt;7.95),ROUNDDOWN(7.86*(F24-7.95)^1.1,0),0)</f>
        <v>0</v>
      </c>
      <c r="J24" s="11"/>
      <c r="K24" s="99"/>
      <c r="L24" s="99"/>
      <c r="M24" s="2"/>
      <c r="N24" s="123"/>
      <c r="O24" s="237"/>
    </row>
    <row r="25" spans="1:15" ht="19.5" customHeight="1">
      <c r="A25" s="4">
        <v>1</v>
      </c>
      <c r="B25" s="278"/>
      <c r="C25" s="273" t="s">
        <v>187</v>
      </c>
      <c r="D25" s="279">
        <v>96</v>
      </c>
      <c r="E25" s="271"/>
      <c r="F25" s="374">
        <f>'4x60 m'!$G$20</f>
        <v>35.63</v>
      </c>
      <c r="G25" s="342"/>
      <c r="H25" s="343"/>
      <c r="I25" s="146">
        <f>IF(AND(F25&gt;26.8,F25&lt;50.24),IF(B$7=1,ROUNDDOWN(3.84286*(50-F25)^1.81,0),ROUNDDOWN(3.84286*(50.24-F25)^1.81,)),0)</f>
        <v>478</v>
      </c>
      <c r="J25" s="12"/>
      <c r="K25" s="108"/>
      <c r="L25" s="99"/>
      <c r="M25" s="2"/>
      <c r="N25" s="120"/>
      <c r="O25" s="237"/>
    </row>
    <row r="26" spans="1:15" ht="19.5" customHeight="1">
      <c r="A26" s="4" t="s">
        <v>15</v>
      </c>
      <c r="B26" s="278"/>
      <c r="C26" s="280" t="s">
        <v>189</v>
      </c>
      <c r="D26" s="281">
        <v>96</v>
      </c>
      <c r="E26" s="95"/>
      <c r="F26" s="347"/>
      <c r="G26" s="339"/>
      <c r="H26" s="340"/>
      <c r="I26" s="145"/>
      <c r="J26" s="12"/>
      <c r="K26" s="94"/>
      <c r="L26" s="99"/>
      <c r="M26" s="2"/>
      <c r="N26" s="2"/>
      <c r="O26" s="94"/>
    </row>
    <row r="27" spans="1:15" ht="19.5" customHeight="1">
      <c r="A27" s="4"/>
      <c r="B27" s="278"/>
      <c r="C27" s="280" t="s">
        <v>188</v>
      </c>
      <c r="D27" s="281">
        <v>96</v>
      </c>
      <c r="E27" s="95"/>
      <c r="F27" s="348"/>
      <c r="G27" s="339"/>
      <c r="H27" s="340"/>
      <c r="I27" s="145"/>
      <c r="J27" s="139">
        <f>MAX(I25,I29)</f>
        <v>478</v>
      </c>
      <c r="K27" s="99"/>
      <c r="L27" s="99"/>
      <c r="M27" s="2"/>
      <c r="N27" s="2"/>
      <c r="O27" s="94"/>
    </row>
    <row r="28" spans="1:15" ht="19.5" customHeight="1">
      <c r="A28" s="7"/>
      <c r="B28" s="282"/>
      <c r="C28" s="283" t="s">
        <v>192</v>
      </c>
      <c r="D28" s="283">
        <v>96</v>
      </c>
      <c r="E28" s="96"/>
      <c r="F28" s="349"/>
      <c r="G28" s="342"/>
      <c r="H28" s="343"/>
      <c r="I28" s="150"/>
      <c r="J28" s="11"/>
      <c r="K28" s="108"/>
      <c r="L28" s="99"/>
      <c r="M28" s="2"/>
      <c r="N28" s="2"/>
      <c r="O28" s="94"/>
    </row>
    <row r="29" spans="1:15" ht="19.5" customHeight="1">
      <c r="A29" s="7">
        <v>2</v>
      </c>
      <c r="B29" s="274"/>
      <c r="C29" s="280"/>
      <c r="D29" s="280"/>
      <c r="E29" s="284"/>
      <c r="F29" s="374">
        <f>'4x60 m'!$G$53</f>
        <v>0</v>
      </c>
      <c r="G29" s="342"/>
      <c r="H29" s="343"/>
      <c r="I29" s="146">
        <f>IF(AND(F29&gt;26.8,F29&lt;50.24),IF(B$7=1,ROUNDDOWN(3.84286*(50-F29)^1.81,0),ROUNDDOWN(3.84286*(50.24-F29)^1.81,)),0)</f>
        <v>0</v>
      </c>
      <c r="J29" s="12"/>
      <c r="K29" s="99"/>
      <c r="L29" s="99"/>
      <c r="M29" s="2"/>
      <c r="N29" s="120"/>
      <c r="O29" s="237"/>
    </row>
    <row r="30" spans="1:15" ht="19.5" customHeight="1">
      <c r="A30" s="4"/>
      <c r="B30" s="274"/>
      <c r="C30" s="280"/>
      <c r="D30" s="280"/>
      <c r="E30" s="95"/>
      <c r="F30" s="347"/>
      <c r="G30" s="339"/>
      <c r="H30" s="340"/>
      <c r="I30" s="145"/>
      <c r="J30" s="12"/>
      <c r="K30" s="99"/>
      <c r="L30" s="99"/>
      <c r="M30" s="2"/>
      <c r="N30" s="2"/>
      <c r="O30" s="94"/>
    </row>
    <row r="31" spans="1:15" ht="19.5" customHeight="1">
      <c r="A31" s="4"/>
      <c r="B31" s="274"/>
      <c r="C31" s="280"/>
      <c r="D31" s="280"/>
      <c r="E31" s="95"/>
      <c r="F31" s="348"/>
      <c r="G31" s="339"/>
      <c r="H31" s="340"/>
      <c r="I31" s="145"/>
      <c r="J31" s="12"/>
      <c r="K31" s="99"/>
      <c r="L31" s="99"/>
      <c r="M31" s="2"/>
      <c r="N31" s="2"/>
      <c r="O31" s="94"/>
    </row>
    <row r="32" spans="1:15" ht="19.5" customHeight="1" thickBot="1">
      <c r="A32" s="5"/>
      <c r="B32" s="276"/>
      <c r="C32" s="283"/>
      <c r="D32" s="283"/>
      <c r="E32" s="96"/>
      <c r="F32" s="349"/>
      <c r="G32" s="342"/>
      <c r="H32" s="343"/>
      <c r="I32" s="150"/>
      <c r="J32" s="22"/>
      <c r="K32" s="99"/>
      <c r="L32" s="99"/>
      <c r="M32" s="2"/>
      <c r="N32" s="2"/>
      <c r="O32" s="94"/>
    </row>
    <row r="33" spans="3:8" ht="19.5" customHeight="1">
      <c r="C33" s="95"/>
      <c r="D33" s="95"/>
      <c r="E33" s="95"/>
      <c r="F33" s="95"/>
      <c r="G33" s="146"/>
      <c r="H33" s="146"/>
    </row>
    <row r="34" spans="1:10" ht="19.5" customHeight="1">
      <c r="A34" s="4" t="s">
        <v>16</v>
      </c>
      <c r="B34" s="285"/>
      <c r="C34" s="97" t="s">
        <v>17</v>
      </c>
      <c r="D34" s="286"/>
      <c r="E34" s="98"/>
      <c r="F34" s="98" t="s">
        <v>18</v>
      </c>
      <c r="G34" s="147"/>
      <c r="J34" s="148">
        <f>SUM(J10:J27)</f>
        <v>4338</v>
      </c>
    </row>
    <row r="35" spans="1:8" ht="19.5" customHeight="1">
      <c r="A35" s="2"/>
      <c r="B35" s="2"/>
      <c r="C35" s="99"/>
      <c r="D35" s="99"/>
      <c r="E35" s="99"/>
      <c r="F35" s="99"/>
      <c r="G35" s="145"/>
      <c r="H35" s="145"/>
    </row>
    <row r="36" spans="1:8" ht="19.5" customHeight="1">
      <c r="A36" s="2"/>
      <c r="B36" s="2"/>
      <c r="C36" s="99"/>
      <c r="D36" s="99"/>
      <c r="E36" s="99"/>
      <c r="F36" s="99"/>
      <c r="G36" s="145"/>
      <c r="H36" s="145"/>
    </row>
    <row r="37" spans="1:8" ht="19.5" customHeight="1">
      <c r="A37" s="2"/>
      <c r="B37" s="2"/>
      <c r="C37" s="99"/>
      <c r="D37" s="99"/>
      <c r="E37" s="99"/>
      <c r="F37" s="99"/>
      <c r="G37" s="145"/>
      <c r="H37" s="145"/>
    </row>
    <row r="38" spans="1:8" ht="19.5" customHeight="1">
      <c r="A38" s="2"/>
      <c r="B38" s="2"/>
      <c r="C38" s="99"/>
      <c r="D38" s="99"/>
      <c r="E38" s="99"/>
      <c r="F38" s="99"/>
      <c r="G38" s="145"/>
      <c r="H38" s="145"/>
    </row>
    <row r="39" spans="1:8" ht="24.75" customHeight="1">
      <c r="A39" s="264" t="s">
        <v>178</v>
      </c>
      <c r="C39" s="378" t="s">
        <v>19</v>
      </c>
      <c r="D39" s="373"/>
      <c r="F39" s="190" t="s">
        <v>134</v>
      </c>
      <c r="G39" s="173"/>
      <c r="H39" s="173"/>
    </row>
    <row r="40" spans="1:14" ht="19.5" customHeight="1" thickBot="1">
      <c r="A40" s="59">
        <v>2</v>
      </c>
      <c r="C40" s="270" t="s">
        <v>116</v>
      </c>
      <c r="D40" s="271"/>
      <c r="E40" s="166" t="s">
        <v>119</v>
      </c>
      <c r="F40" s="165"/>
      <c r="H40" s="145"/>
      <c r="K40" s="2"/>
      <c r="M40" s="2"/>
      <c r="N40" s="2"/>
    </row>
    <row r="41" spans="1:16" ht="19.5" customHeight="1">
      <c r="A41" t="s">
        <v>20</v>
      </c>
      <c r="B41" s="379" t="str">
        <f>B$3</f>
        <v>mladší žákyně </v>
      </c>
      <c r="C41" s="380"/>
      <c r="D41" s="239" t="str">
        <f>D$3</f>
        <v>roč :</v>
      </c>
      <c r="E41" s="240" t="str">
        <f>E$3</f>
        <v>90-91</v>
      </c>
      <c r="I41" s="2"/>
      <c r="J41" s="2"/>
      <c r="K41" s="2"/>
      <c r="L41" s="2"/>
      <c r="M41" s="2"/>
      <c r="N41" s="2"/>
      <c r="O41" s="2"/>
      <c r="P41" s="2"/>
    </row>
    <row r="42" spans="1:16" ht="19.5" customHeight="1">
      <c r="A42" t="s">
        <v>21</v>
      </c>
      <c r="B42" s="368" t="s">
        <v>207</v>
      </c>
      <c r="C42" s="366"/>
      <c r="D42" s="366"/>
      <c r="E42" s="366"/>
      <c r="F42" s="366"/>
      <c r="G42" s="366"/>
      <c r="H42" s="366"/>
      <c r="I42" s="366"/>
      <c r="J42" s="367"/>
      <c r="K42" s="2"/>
      <c r="L42" s="2"/>
      <c r="M42" s="2"/>
      <c r="N42" s="2"/>
      <c r="O42" s="2"/>
      <c r="P42" s="2"/>
    </row>
    <row r="43" spans="1:16" ht="19.5" customHeight="1">
      <c r="A43" t="s">
        <v>22</v>
      </c>
      <c r="B43" s="368" t="s">
        <v>208</v>
      </c>
      <c r="C43" s="366"/>
      <c r="D43" s="366"/>
      <c r="E43" s="366"/>
      <c r="F43" s="366"/>
      <c r="G43" s="366"/>
      <c r="H43" s="366"/>
      <c r="I43" s="366"/>
      <c r="J43" s="367"/>
      <c r="K43" s="2"/>
      <c r="L43" s="2"/>
      <c r="M43" s="27"/>
      <c r="N43" s="2"/>
      <c r="O43" s="2"/>
      <c r="P43" s="2"/>
    </row>
    <row r="44" spans="1:16" ht="19.5" customHeight="1">
      <c r="A44" s="2" t="s">
        <v>23</v>
      </c>
      <c r="B44" s="383" t="str">
        <f>$B$6</f>
        <v>Krajské finále LK</v>
      </c>
      <c r="C44" s="384"/>
      <c r="D44" s="182" t="s">
        <v>24</v>
      </c>
      <c r="E44" s="383" t="str">
        <f>$E$6</f>
        <v>Turnov</v>
      </c>
      <c r="F44" s="384"/>
      <c r="G44" s="241" t="s">
        <v>25</v>
      </c>
      <c r="H44" s="53"/>
      <c r="I44" s="370">
        <f>$H$6</f>
        <v>0</v>
      </c>
      <c r="J44" s="371"/>
      <c r="K44" s="2"/>
      <c r="L44" s="2"/>
      <c r="M44" s="2"/>
      <c r="N44" s="2"/>
      <c r="O44" s="2"/>
      <c r="P44" s="47"/>
    </row>
    <row r="45" spans="1:16" ht="19.5" customHeight="1" thickBot="1">
      <c r="A45" s="2" t="s">
        <v>26</v>
      </c>
      <c r="B45" s="183">
        <f>$B$7</f>
        <v>1</v>
      </c>
      <c r="C45" s="184" t="s">
        <v>27</v>
      </c>
      <c r="D45" s="27"/>
      <c r="E45" s="27"/>
      <c r="F45" s="27"/>
      <c r="G45" s="242"/>
      <c r="H45" s="242"/>
      <c r="I45" s="243"/>
      <c r="J45" s="2"/>
      <c r="L45" s="2"/>
      <c r="O45" s="2"/>
      <c r="P45" s="2"/>
    </row>
    <row r="46" spans="1:10" ht="19.5" customHeight="1">
      <c r="A46" s="17" t="s">
        <v>0</v>
      </c>
      <c r="B46" s="387" t="s">
        <v>132</v>
      </c>
      <c r="C46" s="19" t="s">
        <v>1</v>
      </c>
      <c r="D46" s="18" t="s">
        <v>3</v>
      </c>
      <c r="E46" s="19" t="s">
        <v>5</v>
      </c>
      <c r="F46" s="18" t="s">
        <v>6</v>
      </c>
      <c r="I46" s="9" t="s">
        <v>8</v>
      </c>
      <c r="J46" s="13" t="s">
        <v>9</v>
      </c>
    </row>
    <row r="47" spans="1:15" ht="19.5" customHeight="1" thickBot="1">
      <c r="A47" s="21"/>
      <c r="B47" s="388"/>
      <c r="C47" s="23" t="s">
        <v>2</v>
      </c>
      <c r="D47" s="22" t="s">
        <v>4</v>
      </c>
      <c r="E47" s="23" t="s">
        <v>11</v>
      </c>
      <c r="F47" s="22" t="s">
        <v>7</v>
      </c>
      <c r="I47" s="24"/>
      <c r="J47" s="16" t="s">
        <v>10</v>
      </c>
      <c r="K47" s="7"/>
      <c r="O47" s="27"/>
    </row>
    <row r="48" spans="1:15" ht="19.5" customHeight="1">
      <c r="A48" s="4"/>
      <c r="B48" s="274"/>
      <c r="C48" s="275" t="s">
        <v>196</v>
      </c>
      <c r="D48" s="274">
        <v>95</v>
      </c>
      <c r="E48" s="271"/>
      <c r="F48" s="376">
        <f>'60 m '!$F$9</f>
        <v>8.75</v>
      </c>
      <c r="G48" s="358"/>
      <c r="H48" s="377"/>
      <c r="I48" s="198">
        <f>IF(AND(F48&gt;6.8,F48&lt;12.8),IF(B$7=1,ROUNDDOWN(46.0849*(12.76-F48)^1.81,0),ROUNDDOWN(46.0849*(13-F48)^1.81,)),0)</f>
        <v>569</v>
      </c>
      <c r="J48" s="18"/>
      <c r="K48" s="7"/>
      <c r="L48" s="2"/>
      <c r="M48" s="108"/>
      <c r="O48" s="237"/>
    </row>
    <row r="49" spans="1:15" ht="19.5" customHeight="1">
      <c r="A49" s="4" t="s">
        <v>12</v>
      </c>
      <c r="B49" s="274"/>
      <c r="C49" s="275" t="s">
        <v>197</v>
      </c>
      <c r="D49" s="274">
        <v>97</v>
      </c>
      <c r="E49" s="271"/>
      <c r="F49" s="375">
        <f>'60 m '!$F$19</f>
        <v>9.09</v>
      </c>
      <c r="G49" s="373"/>
      <c r="H49" s="339"/>
      <c r="I49" s="144">
        <f>IF(AND(F49&gt;6.8,F49&lt;12.8),IF(B$7=1,ROUNDDOWN(46.0849*(12.76-F49)^1.81,0),ROUNDDOWN(46.0849*(13-F49)^1.81,)),0)</f>
        <v>484</v>
      </c>
      <c r="J49" s="143">
        <f>SUM(I48,I49,I50)-MINA(I48,I49,I50)</f>
        <v>1112</v>
      </c>
      <c r="K49" s="7"/>
      <c r="L49" s="2"/>
      <c r="M49" s="94"/>
      <c r="O49" s="244"/>
    </row>
    <row r="50" spans="1:15" ht="19.5" customHeight="1">
      <c r="A50" s="5"/>
      <c r="B50" s="276"/>
      <c r="C50" s="277" t="s">
        <v>198</v>
      </c>
      <c r="D50" s="276">
        <v>96</v>
      </c>
      <c r="E50" s="277"/>
      <c r="F50" s="375">
        <f>'60 m '!$F$29</f>
        <v>8.85</v>
      </c>
      <c r="G50" s="339"/>
      <c r="H50" s="340"/>
      <c r="I50" s="144">
        <f>IF(AND(F50&gt;6.8,F50&lt;12.8),IF(B$7=1,ROUNDDOWN(46.0849*(12.76-F50)^1.81,0),ROUNDDOWN(46.0849*(13-F50)^1.81,)),0)</f>
        <v>543</v>
      </c>
      <c r="J50" s="11"/>
      <c r="L50" s="2"/>
      <c r="M50" s="99"/>
      <c r="O50" s="244"/>
    </row>
    <row r="51" spans="1:15" ht="19.5" customHeight="1">
      <c r="A51" s="4"/>
      <c r="B51" s="274"/>
      <c r="C51" s="275" t="s">
        <v>199</v>
      </c>
      <c r="D51" s="274">
        <v>96</v>
      </c>
      <c r="E51" s="271"/>
      <c r="F51" s="199">
        <f>'600 m'!$F$8</f>
        <v>1</v>
      </c>
      <c r="G51" s="200" t="s">
        <v>150</v>
      </c>
      <c r="H51" s="231">
        <f>'600 m'!$H$8</f>
        <v>49.47</v>
      </c>
      <c r="I51" s="101">
        <f>M51</f>
        <v>675</v>
      </c>
      <c r="J51" s="12"/>
      <c r="K51" s="7"/>
      <c r="L51" s="208">
        <f>F51*60+H51</f>
        <v>109.47</v>
      </c>
      <c r="M51" s="209">
        <f>IF(L51&gt;0,(INT(POWER(185-L51,1.88)*0.19889)),0)</f>
        <v>675</v>
      </c>
      <c r="O51" s="219"/>
    </row>
    <row r="52" spans="1:15" ht="19.5" customHeight="1">
      <c r="A52" s="4" t="s">
        <v>145</v>
      </c>
      <c r="B52" s="274"/>
      <c r="C52" s="275" t="s">
        <v>197</v>
      </c>
      <c r="D52" s="274">
        <v>97</v>
      </c>
      <c r="E52" s="271"/>
      <c r="F52" s="202">
        <f>'600 m'!$F$16</f>
        <v>1</v>
      </c>
      <c r="G52" s="203" t="s">
        <v>150</v>
      </c>
      <c r="H52" s="232">
        <f>'600 m'!$H$16</f>
        <v>51.4</v>
      </c>
      <c r="I52" s="26">
        <f>M52</f>
        <v>643</v>
      </c>
      <c r="J52" s="139">
        <f>SUM(I51,I52,I53)-MINA(I51,I52,I53)</f>
        <v>1318</v>
      </c>
      <c r="K52" s="114"/>
      <c r="L52" s="208">
        <f>F52*60+H52</f>
        <v>111.4</v>
      </c>
      <c r="M52" s="209">
        <f>IF(L52&gt;0,(INT(POWER(185-L52,1.88)*0.19889)),0)</f>
        <v>643</v>
      </c>
      <c r="O52" s="219"/>
    </row>
    <row r="53" spans="1:15" ht="19.5" customHeight="1">
      <c r="A53" s="6"/>
      <c r="B53" s="276"/>
      <c r="C53" s="276" t="s">
        <v>200</v>
      </c>
      <c r="D53" s="276">
        <v>97</v>
      </c>
      <c r="E53" s="277"/>
      <c r="F53" s="202">
        <f>'600 m'!$F$26</f>
        <v>2</v>
      </c>
      <c r="G53" s="203" t="s">
        <v>150</v>
      </c>
      <c r="H53" s="232">
        <f>'600 m'!$H$26</f>
        <v>2.22</v>
      </c>
      <c r="I53" s="102">
        <f>M53</f>
        <v>476</v>
      </c>
      <c r="J53" s="11"/>
      <c r="K53" s="99"/>
      <c r="L53" s="208">
        <f>F53*60+H53</f>
        <v>122.22</v>
      </c>
      <c r="M53" s="209">
        <f>IF(L53&gt;0,(INT(POWER(185-L53,1.88)*0.19889)),0)</f>
        <v>476</v>
      </c>
      <c r="O53" s="219"/>
    </row>
    <row r="54" spans="1:15" ht="19.5" customHeight="1">
      <c r="A54" s="4"/>
      <c r="B54" s="278"/>
      <c r="C54" s="273" t="s">
        <v>201</v>
      </c>
      <c r="D54" s="273">
        <v>96</v>
      </c>
      <c r="E54" s="271"/>
      <c r="F54" s="344">
        <f>výška!$O$14</f>
        <v>145</v>
      </c>
      <c r="G54" s="345"/>
      <c r="H54" s="346"/>
      <c r="I54" s="145">
        <f>IF(AND(F54&gt;75),ROUNDDOWN(1.84523*(F54-75)^1.348,0),0)</f>
        <v>566</v>
      </c>
      <c r="J54" s="12"/>
      <c r="K54" s="108"/>
      <c r="L54" s="99"/>
      <c r="M54" s="2"/>
      <c r="O54" s="235"/>
    </row>
    <row r="55" spans="1:15" ht="19.5" customHeight="1">
      <c r="A55" s="4" t="s">
        <v>13</v>
      </c>
      <c r="B55" s="278"/>
      <c r="C55" s="274" t="s">
        <v>202</v>
      </c>
      <c r="D55" s="274">
        <v>96</v>
      </c>
      <c r="E55" s="271"/>
      <c r="F55" s="338">
        <f>výška!$O$22</f>
        <v>145</v>
      </c>
      <c r="G55" s="339"/>
      <c r="H55" s="340"/>
      <c r="I55" s="145">
        <f>IF(AND(F55&gt;75),ROUNDDOWN(1.84523*(F55-75)^1.348,0),0)</f>
        <v>566</v>
      </c>
      <c r="J55" s="139">
        <f>SUM(I54,I55,I56)-MINA(I54,I55,I56)</f>
        <v>1132</v>
      </c>
      <c r="K55" s="99"/>
      <c r="L55" s="99"/>
      <c r="M55" s="2"/>
      <c r="O55" s="235"/>
    </row>
    <row r="56" spans="1:15" ht="19.5" customHeight="1">
      <c r="A56" s="5"/>
      <c r="B56" s="276"/>
      <c r="C56" s="277" t="s">
        <v>203</v>
      </c>
      <c r="D56" s="276">
        <v>97</v>
      </c>
      <c r="E56" s="277"/>
      <c r="F56" s="341">
        <f>výška!$O$30</f>
        <v>120</v>
      </c>
      <c r="G56" s="342"/>
      <c r="H56" s="343"/>
      <c r="I56" s="145">
        <f>IF(AND(F56&gt;75),ROUNDDOWN(1.84523*(F56-75)^1.348,0),0)</f>
        <v>312</v>
      </c>
      <c r="J56" s="11"/>
      <c r="K56" s="99"/>
      <c r="L56" s="99"/>
      <c r="M56" s="2"/>
      <c r="O56" s="235"/>
    </row>
    <row r="57" spans="1:15" ht="19.5" customHeight="1">
      <c r="A57" s="4"/>
      <c r="B57" s="274"/>
      <c r="C57" s="274" t="s">
        <v>196</v>
      </c>
      <c r="D57" s="274">
        <v>95</v>
      </c>
      <c r="E57" s="271"/>
      <c r="F57" s="338">
        <f>dálka!$N$13</f>
        <v>430</v>
      </c>
      <c r="G57" s="373"/>
      <c r="H57" s="340"/>
      <c r="I57" s="194">
        <f>IF(AND(F57&gt;210),ROUNDDOWN(0.188807*(F57-210)^1.41,0),0)</f>
        <v>379</v>
      </c>
      <c r="J57" s="12"/>
      <c r="K57" s="108"/>
      <c r="L57" s="99"/>
      <c r="M57" s="2"/>
      <c r="O57" s="235"/>
    </row>
    <row r="58" spans="1:15" ht="19.5" customHeight="1">
      <c r="A58" s="4" t="s">
        <v>14</v>
      </c>
      <c r="B58" s="274"/>
      <c r="C58" s="275" t="s">
        <v>201</v>
      </c>
      <c r="D58" s="274">
        <v>96</v>
      </c>
      <c r="E58" s="271"/>
      <c r="F58" s="338">
        <f>dálka!$N$21</f>
        <v>471</v>
      </c>
      <c r="G58" s="373"/>
      <c r="H58" s="340"/>
      <c r="I58" s="145">
        <f>IF(AND(F58&gt;210),ROUNDDOWN(0.188807*(F58-210)^1.41,0),0)</f>
        <v>482</v>
      </c>
      <c r="J58" s="139">
        <f>SUM(I57,I58,I59)-MINA(I57,I58,I59)</f>
        <v>861</v>
      </c>
      <c r="K58" s="99"/>
      <c r="L58" s="99"/>
      <c r="M58" s="2"/>
      <c r="O58" s="235"/>
    </row>
    <row r="59" spans="1:15" ht="19.5" customHeight="1">
      <c r="A59" s="5"/>
      <c r="B59" s="276"/>
      <c r="C59" s="277" t="s">
        <v>202</v>
      </c>
      <c r="D59" s="276">
        <v>96</v>
      </c>
      <c r="E59" s="277"/>
      <c r="F59" s="341">
        <f>dálka!$N$29</f>
        <v>408</v>
      </c>
      <c r="G59" s="342"/>
      <c r="H59" s="343"/>
      <c r="I59" s="145">
        <f>IF(AND(F59&gt;210),ROUNDDOWN(0.188807*(F59-210)^1.41,0),0)</f>
        <v>326</v>
      </c>
      <c r="J59" s="11"/>
      <c r="K59" s="145"/>
      <c r="L59" s="99"/>
      <c r="M59" s="2"/>
      <c r="O59" s="235"/>
    </row>
    <row r="60" spans="1:15" ht="19.5" customHeight="1">
      <c r="A60" s="4"/>
      <c r="B60" s="274"/>
      <c r="C60" s="275" t="s">
        <v>204</v>
      </c>
      <c r="D60" s="274">
        <v>96</v>
      </c>
      <c r="E60" s="271"/>
      <c r="F60" s="350">
        <f>míček!$N$12</f>
        <v>45.7</v>
      </c>
      <c r="G60" s="345"/>
      <c r="H60" s="346"/>
      <c r="I60">
        <f>IF(AND(F60&gt;7.95),ROUNDDOWN(7.86*(F60-7.95)^1.1,0),0)</f>
        <v>426</v>
      </c>
      <c r="J60" s="12"/>
      <c r="K60" s="94"/>
      <c r="L60" s="99"/>
      <c r="M60" s="2"/>
      <c r="O60" s="244"/>
    </row>
    <row r="61" spans="1:15" ht="19.5" customHeight="1">
      <c r="A61" s="4" t="s">
        <v>105</v>
      </c>
      <c r="B61" s="274"/>
      <c r="C61" s="275" t="s">
        <v>205</v>
      </c>
      <c r="D61" s="274">
        <v>95</v>
      </c>
      <c r="E61" s="271"/>
      <c r="F61" s="375">
        <f>míček!$N$20</f>
        <v>37.45</v>
      </c>
      <c r="G61" s="373"/>
      <c r="H61" s="340"/>
      <c r="I61">
        <f>IF(AND(F61&gt;7.95),ROUNDDOWN(7.86*(F61-7.95)^1.1,0),0)</f>
        <v>325</v>
      </c>
      <c r="J61" s="139">
        <f>SUM(I60,I61,I62)-MINA(I60,I61,I62)</f>
        <v>751</v>
      </c>
      <c r="K61" s="99"/>
      <c r="L61" s="99"/>
      <c r="M61" s="2"/>
      <c r="O61" s="244"/>
    </row>
    <row r="62" spans="1:15" ht="19.5" customHeight="1">
      <c r="A62" s="5"/>
      <c r="B62" s="276"/>
      <c r="C62" s="275" t="s">
        <v>206</v>
      </c>
      <c r="D62" s="276">
        <v>95</v>
      </c>
      <c r="E62" s="277"/>
      <c r="F62" s="374">
        <f>míček!$N$28</f>
        <v>34.1</v>
      </c>
      <c r="G62" s="342"/>
      <c r="H62" s="343"/>
      <c r="I62" s="33">
        <f>IF(AND(F62&gt;7.95),ROUNDDOWN(7.86*(F62-7.95)^1.1,0),0)</f>
        <v>284</v>
      </c>
      <c r="J62" s="11"/>
      <c r="K62" s="108"/>
      <c r="L62" s="99"/>
      <c r="M62" s="2"/>
      <c r="O62" s="244"/>
    </row>
    <row r="63" spans="1:15" ht="19.5" customHeight="1">
      <c r="A63" s="4">
        <v>1</v>
      </c>
      <c r="B63" s="278"/>
      <c r="C63" s="273" t="s">
        <v>196</v>
      </c>
      <c r="D63" s="279"/>
      <c r="E63" s="271"/>
      <c r="F63" s="374">
        <f>'4x60 m'!$G$24</f>
        <v>32.77</v>
      </c>
      <c r="G63" s="342"/>
      <c r="H63" s="343"/>
      <c r="I63" s="146">
        <f>IF(AND(F63&gt;26.8,F63&lt;50.24),IF(B$7=1,ROUNDDOWN(3.84286*(50-F63)^1.81,0),ROUNDDOWN(3.84286*(50.24-F63)^1.81,)),0)</f>
        <v>664</v>
      </c>
      <c r="J63" s="12"/>
      <c r="K63" s="94"/>
      <c r="L63" s="99"/>
      <c r="M63" s="2"/>
      <c r="O63" s="244"/>
    </row>
    <row r="64" spans="1:15" ht="19.5" customHeight="1">
      <c r="A64" s="4" t="s">
        <v>15</v>
      </c>
      <c r="B64" s="278"/>
      <c r="C64" s="274" t="s">
        <v>201</v>
      </c>
      <c r="D64" s="281"/>
      <c r="E64" s="95"/>
      <c r="F64" s="347"/>
      <c r="G64" s="339"/>
      <c r="H64" s="340"/>
      <c r="I64" s="145"/>
      <c r="J64" s="12"/>
      <c r="K64" s="99"/>
      <c r="L64" s="99"/>
      <c r="M64" s="2"/>
      <c r="O64" s="94"/>
    </row>
    <row r="65" spans="1:15" ht="19.5" customHeight="1">
      <c r="A65" s="4"/>
      <c r="B65" s="278"/>
      <c r="C65" s="274" t="s">
        <v>213</v>
      </c>
      <c r="D65" s="281"/>
      <c r="E65" s="95"/>
      <c r="F65" s="348"/>
      <c r="G65" s="339"/>
      <c r="H65" s="340"/>
      <c r="I65" s="145"/>
      <c r="J65" s="139">
        <f>MAX(I63,I67)</f>
        <v>664</v>
      </c>
      <c r="K65" s="108"/>
      <c r="L65" s="99"/>
      <c r="M65" s="2"/>
      <c r="O65" s="94"/>
    </row>
    <row r="66" spans="1:15" ht="19.5" customHeight="1">
      <c r="A66" s="7"/>
      <c r="B66" s="282"/>
      <c r="C66" s="274" t="s">
        <v>202</v>
      </c>
      <c r="D66" s="307"/>
      <c r="E66" s="96"/>
      <c r="F66" s="349"/>
      <c r="G66" s="342"/>
      <c r="H66" s="343"/>
      <c r="I66" s="150"/>
      <c r="J66" s="11"/>
      <c r="K66" s="99"/>
      <c r="L66" s="99"/>
      <c r="M66" s="2"/>
      <c r="O66" s="94"/>
    </row>
    <row r="67" spans="1:15" ht="19.5" customHeight="1">
      <c r="A67" s="7">
        <v>2</v>
      </c>
      <c r="B67" s="278"/>
      <c r="C67" s="273" t="s">
        <v>212</v>
      </c>
      <c r="D67" s="281"/>
      <c r="E67" s="284"/>
      <c r="F67" s="374">
        <f>'4x60 m'!$G$69</f>
        <v>35.18</v>
      </c>
      <c r="G67" s="342"/>
      <c r="H67" s="343"/>
      <c r="I67" s="146">
        <f>IF(AND(F67&gt;26.8,F67&lt;50.24),IF(B$7=1,ROUNDDOWN(3.84286*(50-F67)^1.81,0),ROUNDDOWN(3.84286*(50.24-F67)^1.81,)),0)</f>
        <v>505</v>
      </c>
      <c r="J67" s="12"/>
      <c r="K67" s="99"/>
      <c r="L67" s="99"/>
      <c r="M67" s="2"/>
      <c r="O67" s="244"/>
    </row>
    <row r="68" spans="1:15" ht="19.5" customHeight="1">
      <c r="A68" s="4"/>
      <c r="B68" s="278"/>
      <c r="C68" s="274" t="s">
        <v>211</v>
      </c>
      <c r="D68" s="281"/>
      <c r="E68" s="95"/>
      <c r="F68" s="347"/>
      <c r="G68" s="339"/>
      <c r="H68" s="340"/>
      <c r="I68" s="145"/>
      <c r="J68" s="12"/>
      <c r="K68" s="99"/>
      <c r="L68" s="99"/>
      <c r="M68" s="2"/>
      <c r="O68" s="94"/>
    </row>
    <row r="69" spans="1:15" ht="19.5" customHeight="1">
      <c r="A69" s="4"/>
      <c r="B69" s="278"/>
      <c r="C69" s="274" t="s">
        <v>210</v>
      </c>
      <c r="D69" s="281"/>
      <c r="E69" s="95"/>
      <c r="F69" s="348"/>
      <c r="G69" s="339"/>
      <c r="H69" s="340"/>
      <c r="I69" s="145"/>
      <c r="J69" s="12"/>
      <c r="K69" s="99"/>
      <c r="L69" s="99"/>
      <c r="M69" s="2"/>
      <c r="O69" s="94"/>
    </row>
    <row r="70" spans="1:15" ht="19.5" customHeight="1" thickBot="1">
      <c r="A70" s="5"/>
      <c r="B70" s="282"/>
      <c r="C70" s="276" t="s">
        <v>209</v>
      </c>
      <c r="D70" s="307"/>
      <c r="E70" s="96"/>
      <c r="F70" s="349"/>
      <c r="G70" s="342"/>
      <c r="H70" s="343"/>
      <c r="I70" s="150"/>
      <c r="J70" s="22"/>
      <c r="O70" s="94"/>
    </row>
    <row r="71" spans="3:15" ht="19.5" customHeight="1">
      <c r="C71" s="95"/>
      <c r="D71" s="95"/>
      <c r="E71" s="95"/>
      <c r="F71" s="95"/>
      <c r="G71" s="146"/>
      <c r="H71" s="146"/>
      <c r="O71" s="27"/>
    </row>
    <row r="72" spans="1:15" ht="19.5" customHeight="1">
      <c r="A72" s="4" t="s">
        <v>16</v>
      </c>
      <c r="B72" s="285"/>
      <c r="C72" s="97" t="s">
        <v>17</v>
      </c>
      <c r="D72" s="286"/>
      <c r="E72" s="98"/>
      <c r="F72" s="98" t="s">
        <v>18</v>
      </c>
      <c r="G72" s="147"/>
      <c r="J72" s="148">
        <f>SUM(J48:J65)</f>
        <v>5838</v>
      </c>
      <c r="O72" s="27"/>
    </row>
    <row r="73" spans="3:15" ht="19.5" customHeight="1">
      <c r="C73" s="95"/>
      <c r="D73" s="95"/>
      <c r="E73" s="95"/>
      <c r="F73" s="95"/>
      <c r="G73" s="146"/>
      <c r="H73" s="146"/>
      <c r="O73" s="27"/>
    </row>
    <row r="74" spans="3:15" ht="19.5" customHeight="1">
      <c r="C74" s="95"/>
      <c r="D74" s="95"/>
      <c r="E74" s="95"/>
      <c r="F74" s="95"/>
      <c r="G74" s="146"/>
      <c r="H74" s="146"/>
      <c r="O74" s="27"/>
    </row>
    <row r="75" spans="3:16" ht="19.5" customHeight="1">
      <c r="C75" s="95"/>
      <c r="D75" s="95"/>
      <c r="E75" s="95"/>
      <c r="F75" s="95"/>
      <c r="G75" s="146"/>
      <c r="H75" s="146"/>
      <c r="O75" s="27"/>
      <c r="P75" s="2"/>
    </row>
    <row r="76" spans="3:16" ht="19.5" customHeight="1">
      <c r="C76" s="95"/>
      <c r="D76" s="95"/>
      <c r="E76" s="95"/>
      <c r="F76" s="95"/>
      <c r="G76" s="146"/>
      <c r="H76" s="146"/>
      <c r="O76" s="27"/>
      <c r="P76" s="2"/>
    </row>
    <row r="77" spans="1:16" ht="24.75" customHeight="1">
      <c r="A77" s="264" t="s">
        <v>178</v>
      </c>
      <c r="C77" s="378" t="s">
        <v>19</v>
      </c>
      <c r="D77" s="373"/>
      <c r="F77" s="190" t="s">
        <v>134</v>
      </c>
      <c r="G77" s="173"/>
      <c r="H77" s="173"/>
      <c r="K77" s="2"/>
      <c r="N77" s="2"/>
      <c r="O77" s="27"/>
      <c r="P77" s="47"/>
    </row>
    <row r="78" spans="1:16" ht="19.5" customHeight="1" thickBot="1">
      <c r="A78" s="3">
        <v>3</v>
      </c>
      <c r="C78" s="270" t="s">
        <v>116</v>
      </c>
      <c r="D78" s="271"/>
      <c r="E78" s="166" t="s">
        <v>119</v>
      </c>
      <c r="F78" s="165"/>
      <c r="H78" s="146"/>
      <c r="K78" s="2"/>
      <c r="L78" s="2"/>
      <c r="M78" s="2"/>
      <c r="N78" s="2"/>
      <c r="O78" s="27"/>
      <c r="P78" s="2"/>
    </row>
    <row r="79" spans="1:15" ht="19.5" customHeight="1">
      <c r="A79" t="s">
        <v>20</v>
      </c>
      <c r="B79" s="379" t="str">
        <f>B$3</f>
        <v>mladší žákyně </v>
      </c>
      <c r="C79" s="380"/>
      <c r="D79" s="239" t="str">
        <f>D$3</f>
        <v>roč :</v>
      </c>
      <c r="E79" s="240" t="str">
        <f>E$3</f>
        <v>90-91</v>
      </c>
      <c r="I79" s="2"/>
      <c r="J79" s="2"/>
      <c r="K79" s="2"/>
      <c r="L79" s="2"/>
      <c r="M79" s="2"/>
      <c r="N79" s="2"/>
      <c r="O79" s="27"/>
    </row>
    <row r="80" spans="1:15" ht="19.5" customHeight="1">
      <c r="A80" t="s">
        <v>21</v>
      </c>
      <c r="B80" s="368" t="s">
        <v>222</v>
      </c>
      <c r="C80" s="366"/>
      <c r="D80" s="366"/>
      <c r="E80" s="366"/>
      <c r="F80" s="366"/>
      <c r="G80" s="366"/>
      <c r="H80" s="366"/>
      <c r="I80" s="366"/>
      <c r="J80" s="367"/>
      <c r="K80" s="2"/>
      <c r="L80" s="2"/>
      <c r="M80" s="2"/>
      <c r="N80" s="2"/>
      <c r="O80" s="27"/>
    </row>
    <row r="81" spans="1:15" ht="19.5" customHeight="1">
      <c r="A81" t="s">
        <v>22</v>
      </c>
      <c r="B81" s="368" t="s">
        <v>223</v>
      </c>
      <c r="C81" s="366"/>
      <c r="D81" s="366"/>
      <c r="E81" s="366"/>
      <c r="F81" s="366"/>
      <c r="G81" s="366"/>
      <c r="H81" s="366"/>
      <c r="I81" s="366"/>
      <c r="J81" s="367"/>
      <c r="K81" s="2"/>
      <c r="L81" s="2"/>
      <c r="M81" s="27"/>
      <c r="N81" s="2"/>
      <c r="O81" s="244"/>
    </row>
    <row r="82" spans="1:15" ht="19.5" customHeight="1">
      <c r="A82" s="2" t="s">
        <v>23</v>
      </c>
      <c r="B82" s="383" t="str">
        <f>$B$6</f>
        <v>Krajské finále LK</v>
      </c>
      <c r="C82" s="384"/>
      <c r="D82" s="182" t="s">
        <v>24</v>
      </c>
      <c r="E82" s="383" t="str">
        <f>$E$6</f>
        <v>Turnov</v>
      </c>
      <c r="F82" s="384"/>
      <c r="G82" s="241" t="s">
        <v>25</v>
      </c>
      <c r="H82" s="53"/>
      <c r="I82" s="370">
        <f>$H$6</f>
        <v>0</v>
      </c>
      <c r="J82" s="371"/>
      <c r="L82" s="2"/>
      <c r="M82" s="2"/>
      <c r="O82" s="244"/>
    </row>
    <row r="83" spans="1:15" ht="19.5" customHeight="1" thickBot="1">
      <c r="A83" s="2" t="s">
        <v>26</v>
      </c>
      <c r="B83" s="183">
        <f>$B$7</f>
        <v>1</v>
      </c>
      <c r="C83" s="184" t="s">
        <v>27</v>
      </c>
      <c r="D83" s="27"/>
      <c r="E83" s="27"/>
      <c r="F83" s="27"/>
      <c r="G83" s="242"/>
      <c r="H83" s="242"/>
      <c r="I83" s="2"/>
      <c r="J83" s="2"/>
      <c r="O83" s="244"/>
    </row>
    <row r="84" spans="1:15" ht="19.5" customHeight="1">
      <c r="A84" s="17" t="s">
        <v>0</v>
      </c>
      <c r="B84" s="387" t="s">
        <v>132</v>
      </c>
      <c r="C84" s="19" t="s">
        <v>1</v>
      </c>
      <c r="D84" s="18" t="s">
        <v>3</v>
      </c>
      <c r="E84" s="19" t="s">
        <v>5</v>
      </c>
      <c r="F84" s="18" t="s">
        <v>6</v>
      </c>
      <c r="I84" s="20" t="s">
        <v>8</v>
      </c>
      <c r="J84" s="13" t="s">
        <v>9</v>
      </c>
      <c r="K84" s="7"/>
      <c r="O84" s="219"/>
    </row>
    <row r="85" spans="1:15" ht="19.5" customHeight="1" thickBot="1">
      <c r="A85" s="21"/>
      <c r="B85" s="388"/>
      <c r="C85" s="23" t="s">
        <v>2</v>
      </c>
      <c r="D85" s="22" t="s">
        <v>4</v>
      </c>
      <c r="E85" s="23" t="s">
        <v>11</v>
      </c>
      <c r="F85" s="22" t="s">
        <v>7</v>
      </c>
      <c r="I85" s="24"/>
      <c r="J85" s="16" t="s">
        <v>10</v>
      </c>
      <c r="K85" s="7"/>
      <c r="L85" s="2"/>
      <c r="M85" s="108"/>
      <c r="O85" s="219"/>
    </row>
    <row r="86" spans="1:15" ht="19.5" customHeight="1">
      <c r="A86" s="4"/>
      <c r="B86" s="274"/>
      <c r="C86" s="275" t="s">
        <v>214</v>
      </c>
      <c r="D86" s="274">
        <v>1996</v>
      </c>
      <c r="E86" s="271"/>
      <c r="F86" s="376">
        <f>'60 m '!$F$10</f>
        <v>9.14</v>
      </c>
      <c r="G86" s="358"/>
      <c r="H86" s="377"/>
      <c r="I86" s="198">
        <f>IF(AND(F86&gt;6.8,F86&lt;12.8),IF(B$7=1,ROUNDDOWN(46.0849*(12.76-F86)^1.81,0),ROUNDDOWN(46.0849*(13-F86)^1.81,)),0)</f>
        <v>472</v>
      </c>
      <c r="J86" s="18"/>
      <c r="K86" s="7"/>
      <c r="L86" s="2"/>
      <c r="M86" s="108"/>
      <c r="O86" s="219"/>
    </row>
    <row r="87" spans="1:15" ht="19.5" customHeight="1">
      <c r="A87" s="4" t="s">
        <v>12</v>
      </c>
      <c r="B87" s="274"/>
      <c r="C87" s="275" t="s">
        <v>215</v>
      </c>
      <c r="D87" s="274">
        <v>1995</v>
      </c>
      <c r="E87" s="271"/>
      <c r="F87" s="375">
        <f>'60 m '!$F$20</f>
        <v>9.73</v>
      </c>
      <c r="G87" s="373"/>
      <c r="H87" s="339"/>
      <c r="I87" s="144">
        <f>IF(AND(F87&gt;6.8,F87&lt;12.8),IF(B$7=1,ROUNDDOWN(46.0849*(12.76-F87)^1.81,0),ROUNDDOWN(46.0849*(13-F87)^1.81,)),0)</f>
        <v>342</v>
      </c>
      <c r="J87" s="143">
        <f>SUM(I86,I87,I88)-MINA(I86,I87,I88)</f>
        <v>878</v>
      </c>
      <c r="L87" s="2"/>
      <c r="M87" s="94"/>
      <c r="O87" s="235"/>
    </row>
    <row r="88" spans="1:15" ht="19.5" customHeight="1">
      <c r="A88" s="5"/>
      <c r="B88" s="276"/>
      <c r="C88" s="277" t="s">
        <v>281</v>
      </c>
      <c r="D88" s="276">
        <v>1995</v>
      </c>
      <c r="E88" s="277"/>
      <c r="F88" s="375">
        <f>'60 m '!$F$32</f>
        <v>9.43</v>
      </c>
      <c r="G88" s="339"/>
      <c r="H88" s="340"/>
      <c r="I88" s="144">
        <f>IF(AND(F88&gt;6.8,F88&lt;12.8),IF(B$7=1,ROUNDDOWN(46.0849*(12.76-F88)^1.81,0),ROUNDDOWN(46.0849*(13-F88)^1.81,)),0)</f>
        <v>406</v>
      </c>
      <c r="J88" s="11"/>
      <c r="K88" s="7"/>
      <c r="L88" s="2"/>
      <c r="M88" s="99"/>
      <c r="O88" s="235"/>
    </row>
    <row r="89" spans="1:15" ht="19.5" customHeight="1">
      <c r="A89" s="4"/>
      <c r="B89" s="274"/>
      <c r="C89" s="275" t="s">
        <v>216</v>
      </c>
      <c r="D89" s="274">
        <v>1997</v>
      </c>
      <c r="E89" s="271"/>
      <c r="F89" s="199">
        <f>'600 m'!$F$9</f>
        <v>1</v>
      </c>
      <c r="G89" s="200" t="s">
        <v>150</v>
      </c>
      <c r="H89" s="231">
        <f>'600 m'!$H$9</f>
        <v>59.7</v>
      </c>
      <c r="I89" s="101">
        <f>M89</f>
        <v>513</v>
      </c>
      <c r="J89" s="12"/>
      <c r="K89" s="114"/>
      <c r="L89" s="208">
        <f>F89*60+H89</f>
        <v>119.7</v>
      </c>
      <c r="M89" s="209">
        <f>IF(L89&gt;0,(INT(POWER(185-L89,1.88)*0.19889)),0)</f>
        <v>513</v>
      </c>
      <c r="O89" s="235"/>
    </row>
    <row r="90" spans="1:15" ht="19.5" customHeight="1">
      <c r="A90" s="4" t="s">
        <v>145</v>
      </c>
      <c r="B90" s="274"/>
      <c r="C90" s="275" t="s">
        <v>217</v>
      </c>
      <c r="D90" s="274">
        <v>1996</v>
      </c>
      <c r="E90" s="271"/>
      <c r="F90" s="202">
        <f>'600 m'!$F$17</f>
        <v>2</v>
      </c>
      <c r="G90" s="203" t="s">
        <v>150</v>
      </c>
      <c r="H90" s="232">
        <f>'600 m'!$H$17</f>
        <v>5.3</v>
      </c>
      <c r="I90" s="26">
        <f>M90</f>
        <v>433</v>
      </c>
      <c r="J90" s="139">
        <f>SUM(I89,I90,I91)-MINA(I89,I90,I91)</f>
        <v>946</v>
      </c>
      <c r="K90" s="99"/>
      <c r="L90" s="208">
        <f>F90*60+H90</f>
        <v>125.3</v>
      </c>
      <c r="M90" s="209">
        <f>IF(L90&gt;0,(INT(POWER(185-L90,1.88)*0.19889)),0)</f>
        <v>433</v>
      </c>
      <c r="O90" s="235"/>
    </row>
    <row r="91" spans="1:15" ht="19.5" customHeight="1">
      <c r="A91" s="6"/>
      <c r="B91" s="276"/>
      <c r="C91" s="276" t="s">
        <v>221</v>
      </c>
      <c r="D91" s="276">
        <v>1995</v>
      </c>
      <c r="E91" s="277"/>
      <c r="F91" s="202">
        <f>'600 m'!$F$27</f>
        <v>2</v>
      </c>
      <c r="G91" s="203" t="s">
        <v>150</v>
      </c>
      <c r="H91" s="232">
        <f>'600 m'!$H$27</f>
        <v>14.76</v>
      </c>
      <c r="I91" s="102">
        <f>M91</f>
        <v>313</v>
      </c>
      <c r="J91" s="11"/>
      <c r="K91" s="108"/>
      <c r="L91" s="208">
        <f>F91*60+H91</f>
        <v>134.76</v>
      </c>
      <c r="M91" s="209">
        <f>IF(L91&gt;0,(INT(POWER(185-L91,1.88)*0.19889)),0)</f>
        <v>313</v>
      </c>
      <c r="O91" s="235"/>
    </row>
    <row r="92" spans="1:15" ht="19.5" customHeight="1">
      <c r="A92" s="4"/>
      <c r="B92" s="278"/>
      <c r="C92" s="273" t="s">
        <v>218</v>
      </c>
      <c r="D92" s="273">
        <v>1995</v>
      </c>
      <c r="E92" s="271"/>
      <c r="F92" s="344">
        <f>výška!$O$7</f>
        <v>125</v>
      </c>
      <c r="G92" s="345"/>
      <c r="H92" s="346"/>
      <c r="I92" s="145">
        <f>IF(AND(F92&gt;75),ROUNDDOWN(1.84523*(F92-75)^1.348,0),0)</f>
        <v>359</v>
      </c>
      <c r="J92" s="12"/>
      <c r="K92" s="99"/>
      <c r="L92" s="99"/>
      <c r="M92" s="2"/>
      <c r="O92" s="235"/>
    </row>
    <row r="93" spans="1:15" ht="19.5" customHeight="1">
      <c r="A93" s="4" t="s">
        <v>13</v>
      </c>
      <c r="B93" s="278"/>
      <c r="C93" s="274" t="s">
        <v>220</v>
      </c>
      <c r="D93" s="274">
        <v>1996</v>
      </c>
      <c r="E93" s="271"/>
      <c r="F93" s="338">
        <f>výška!$O$15</f>
        <v>130</v>
      </c>
      <c r="G93" s="339"/>
      <c r="H93" s="340"/>
      <c r="I93" s="145">
        <f>IF(AND(F93&gt;75),ROUNDDOWN(1.84523*(F93-75)^1.348,0),0)</f>
        <v>409</v>
      </c>
      <c r="J93" s="139">
        <f>SUM(I92,I93,I94)-MINA(I92,I93,I94)</f>
        <v>768</v>
      </c>
      <c r="K93" s="99"/>
      <c r="L93" s="99"/>
      <c r="M93" s="2"/>
      <c r="O93" s="244"/>
    </row>
    <row r="94" spans="1:15" ht="19.5" customHeight="1">
      <c r="A94" s="5"/>
      <c r="B94" s="276"/>
      <c r="C94" s="277" t="s">
        <v>216</v>
      </c>
      <c r="D94" s="276">
        <v>1997</v>
      </c>
      <c r="E94" s="277"/>
      <c r="F94" s="341">
        <f>výška!$O$23</f>
        <v>125</v>
      </c>
      <c r="G94" s="342"/>
      <c r="H94" s="343"/>
      <c r="I94" s="145">
        <f>IF(AND(F94&gt;75),ROUNDDOWN(1.84523*(F94-75)^1.348,0),0)</f>
        <v>359</v>
      </c>
      <c r="J94" s="11"/>
      <c r="K94" s="108"/>
      <c r="L94" s="99"/>
      <c r="M94" s="2"/>
      <c r="O94" s="244"/>
    </row>
    <row r="95" spans="1:15" ht="19.5" customHeight="1">
      <c r="A95" s="4"/>
      <c r="B95" s="274"/>
      <c r="C95" s="274" t="s">
        <v>214</v>
      </c>
      <c r="D95" s="274">
        <v>1996</v>
      </c>
      <c r="E95" s="271"/>
      <c r="F95" s="338">
        <f>dálka!$N$14</f>
        <v>427</v>
      </c>
      <c r="G95" s="373"/>
      <c r="H95" s="340"/>
      <c r="I95" s="194">
        <f>IF(AND(F95&gt;210),ROUNDDOWN(0.188807*(F95-210)^1.41,0),0)</f>
        <v>371</v>
      </c>
      <c r="J95" s="12"/>
      <c r="K95" s="99"/>
      <c r="L95" s="99"/>
      <c r="M95" s="2"/>
      <c r="O95" s="244"/>
    </row>
    <row r="96" spans="1:15" ht="19.5" customHeight="1">
      <c r="A96" s="4" t="s">
        <v>14</v>
      </c>
      <c r="B96" s="274"/>
      <c r="C96" s="275" t="s">
        <v>219</v>
      </c>
      <c r="D96" s="274">
        <v>1995</v>
      </c>
      <c r="E96" s="271"/>
      <c r="F96" s="338">
        <f>dálka!$N$22</f>
        <v>397</v>
      </c>
      <c r="G96" s="373"/>
      <c r="H96" s="340"/>
      <c r="I96" s="145">
        <f>IF(AND(F96&gt;210),ROUNDDOWN(0.188807*(F96-210)^1.41,0),0)</f>
        <v>301</v>
      </c>
      <c r="J96" s="139">
        <f>SUM(I95,I96,I97)-MINA(I95,I96,I97)</f>
        <v>672</v>
      </c>
      <c r="K96" s="145"/>
      <c r="L96" s="99"/>
      <c r="M96" s="2"/>
      <c r="O96" s="244"/>
    </row>
    <row r="97" spans="1:15" ht="19.5" customHeight="1">
      <c r="A97" s="5"/>
      <c r="B97" s="276"/>
      <c r="C97" s="277" t="s">
        <v>281</v>
      </c>
      <c r="D97" s="276">
        <v>1996</v>
      </c>
      <c r="E97" s="277"/>
      <c r="F97" s="341">
        <f>dálka!$N$30</f>
        <v>359</v>
      </c>
      <c r="G97" s="342"/>
      <c r="H97" s="343"/>
      <c r="I97" s="145">
        <f>IF(AND(F97&gt;210),ROUNDDOWN(0.188807*(F97-210)^1.41,0),0)</f>
        <v>218</v>
      </c>
      <c r="J97" s="11"/>
      <c r="K97" s="94"/>
      <c r="L97" s="99"/>
      <c r="M97" s="2"/>
      <c r="O97" s="94"/>
    </row>
    <row r="98" spans="1:15" ht="19.5" customHeight="1">
      <c r="A98" s="4"/>
      <c r="B98" s="274"/>
      <c r="C98" s="275" t="s">
        <v>220</v>
      </c>
      <c r="D98" s="274">
        <v>1996</v>
      </c>
      <c r="E98" s="271"/>
      <c r="F98" s="350">
        <f>míček!$N$13</f>
        <v>40.7</v>
      </c>
      <c r="G98" s="345"/>
      <c r="H98" s="346"/>
      <c r="I98">
        <f>IF(AND(F98&gt;7.95),ROUNDDOWN(7.86*(F98-7.95)^1.1,0),0)</f>
        <v>364</v>
      </c>
      <c r="J98" s="12"/>
      <c r="K98" s="99"/>
      <c r="L98" s="99"/>
      <c r="M98" s="2"/>
      <c r="O98" s="94"/>
    </row>
    <row r="99" spans="1:15" ht="19.5" customHeight="1">
      <c r="A99" s="4" t="s">
        <v>105</v>
      </c>
      <c r="B99" s="274"/>
      <c r="C99" s="275" t="s">
        <v>215</v>
      </c>
      <c r="D99" s="274">
        <v>1995</v>
      </c>
      <c r="E99" s="271"/>
      <c r="F99" s="375">
        <f>míček!$N$21</f>
        <v>42.72</v>
      </c>
      <c r="G99" s="373"/>
      <c r="H99" s="340"/>
      <c r="I99">
        <f>IF(AND(F99&gt;7.95),ROUNDDOWN(7.86*(F99-7.95)^1.1,0),0)</f>
        <v>389</v>
      </c>
      <c r="J99" s="139">
        <f>SUM(I98,I99,I100)-MINA(I98,I99,I100)</f>
        <v>753</v>
      </c>
      <c r="K99" s="108"/>
      <c r="L99" s="99"/>
      <c r="M99" s="2"/>
      <c r="O99" s="94"/>
    </row>
    <row r="100" spans="1:15" ht="19.5" customHeight="1">
      <c r="A100" s="5"/>
      <c r="B100" s="276"/>
      <c r="C100" s="277" t="s">
        <v>282</v>
      </c>
      <c r="D100" s="276">
        <v>1996</v>
      </c>
      <c r="E100" s="277"/>
      <c r="F100" s="374">
        <f>míček!$N$29</f>
        <v>37.25</v>
      </c>
      <c r="G100" s="342"/>
      <c r="H100" s="343"/>
      <c r="I100" s="33">
        <f>IF(AND(F100&gt;7.95),ROUNDDOWN(7.86*(F100-7.95)^1.1,0),0)</f>
        <v>322</v>
      </c>
      <c r="J100" s="11"/>
      <c r="K100" s="94"/>
      <c r="L100" s="99"/>
      <c r="M100" s="2"/>
      <c r="O100" s="244"/>
    </row>
    <row r="101" spans="1:15" ht="19.5" customHeight="1">
      <c r="A101" s="4">
        <v>1</v>
      </c>
      <c r="B101" s="278"/>
      <c r="C101" s="308" t="s">
        <v>215</v>
      </c>
      <c r="D101" s="279"/>
      <c r="E101" s="271"/>
      <c r="F101" s="374">
        <f>'4x60 m'!$G$28</f>
        <v>35.45</v>
      </c>
      <c r="G101" s="342"/>
      <c r="H101" s="343"/>
      <c r="I101" s="146">
        <f>IF(AND(F101&gt;26.8,F101&lt;50.24),IF(B$7=1,ROUNDDOWN(3.84286*(50-F101)^1.81,0),ROUNDDOWN(3.84286*(50.24-F101)^1.81,)),0)</f>
        <v>489</v>
      </c>
      <c r="J101" s="12"/>
      <c r="K101" s="99"/>
      <c r="L101" s="99"/>
      <c r="M101" s="2"/>
      <c r="O101" s="94"/>
    </row>
    <row r="102" spans="1:15" ht="19.5" customHeight="1">
      <c r="A102" s="4" t="s">
        <v>15</v>
      </c>
      <c r="B102" s="278"/>
      <c r="C102" s="274" t="s">
        <v>216</v>
      </c>
      <c r="D102" s="281"/>
      <c r="E102" s="95"/>
      <c r="F102" s="347"/>
      <c r="G102" s="339"/>
      <c r="H102" s="340"/>
      <c r="I102" s="145"/>
      <c r="J102" s="12"/>
      <c r="K102" s="108"/>
      <c r="L102" s="99"/>
      <c r="M102" s="2"/>
      <c r="O102" s="94"/>
    </row>
    <row r="103" spans="1:15" ht="19.5" customHeight="1">
      <c r="A103" s="4"/>
      <c r="B103" s="278"/>
      <c r="C103" s="274" t="s">
        <v>214</v>
      </c>
      <c r="D103" s="281"/>
      <c r="E103" s="95"/>
      <c r="F103" s="348"/>
      <c r="G103" s="339"/>
      <c r="H103" s="340"/>
      <c r="I103" s="145"/>
      <c r="J103" s="139">
        <f>MAX(I101,I105)</f>
        <v>489</v>
      </c>
      <c r="K103" s="99"/>
      <c r="L103" s="99"/>
      <c r="M103" s="2"/>
      <c r="O103" s="94"/>
    </row>
    <row r="104" spans="1:15" ht="19.5" customHeight="1">
      <c r="A104" s="7"/>
      <c r="B104" s="282"/>
      <c r="C104" s="274" t="s">
        <v>281</v>
      </c>
      <c r="D104" s="307"/>
      <c r="E104" s="96"/>
      <c r="F104" s="349"/>
      <c r="G104" s="342"/>
      <c r="H104" s="343"/>
      <c r="I104" s="150"/>
      <c r="J104" s="11"/>
      <c r="K104" s="99"/>
      <c r="L104" s="99"/>
      <c r="M104" s="2"/>
      <c r="O104" s="27"/>
    </row>
    <row r="105" spans="1:13" ht="19.5" customHeight="1">
      <c r="A105" s="7">
        <v>2</v>
      </c>
      <c r="B105" s="278"/>
      <c r="C105" s="273" t="s">
        <v>279</v>
      </c>
      <c r="D105" s="281"/>
      <c r="E105" s="284"/>
      <c r="F105" s="374">
        <f>'4x60 m'!$G$73</f>
        <v>36.42</v>
      </c>
      <c r="G105" s="342"/>
      <c r="H105" s="343"/>
      <c r="I105" s="146">
        <f>IF(AND(F105&gt;26.8,F105&lt;50.24),IF(B$7=1,ROUNDDOWN(3.84286*(50-F105)^1.81,0),ROUNDDOWN(3.84286*(50.24-F105)^1.81,)),0)</f>
        <v>431</v>
      </c>
      <c r="J105" s="12"/>
      <c r="K105" s="99"/>
      <c r="L105" s="99"/>
      <c r="M105" s="2"/>
    </row>
    <row r="106" spans="1:13" ht="19.5" customHeight="1">
      <c r="A106" s="4"/>
      <c r="B106" s="278"/>
      <c r="C106" s="274" t="s">
        <v>278</v>
      </c>
      <c r="D106" s="281"/>
      <c r="E106" s="95"/>
      <c r="F106" s="347"/>
      <c r="G106" s="339"/>
      <c r="H106" s="340"/>
      <c r="I106" s="145"/>
      <c r="J106" s="12"/>
      <c r="K106" s="99"/>
      <c r="L106" s="99"/>
      <c r="M106" s="2"/>
    </row>
    <row r="107" spans="1:13" ht="19.5" customHeight="1">
      <c r="A107" s="4"/>
      <c r="B107" s="278"/>
      <c r="C107" s="274" t="s">
        <v>277</v>
      </c>
      <c r="D107" s="281"/>
      <c r="E107" s="95"/>
      <c r="F107" s="348"/>
      <c r="G107" s="339"/>
      <c r="H107" s="340"/>
      <c r="I107" s="145"/>
      <c r="J107" s="12"/>
      <c r="L107" s="99"/>
      <c r="M107" s="2"/>
    </row>
    <row r="108" spans="1:13" ht="19.5" customHeight="1" thickBot="1">
      <c r="A108" s="5"/>
      <c r="B108" s="282"/>
      <c r="C108" s="283" t="s">
        <v>276</v>
      </c>
      <c r="D108" s="307"/>
      <c r="E108" s="96"/>
      <c r="F108" s="349"/>
      <c r="G108" s="342"/>
      <c r="H108" s="343"/>
      <c r="I108" s="150"/>
      <c r="J108" s="22"/>
      <c r="L108" s="99"/>
      <c r="M108" s="2"/>
    </row>
    <row r="109" spans="3:8" ht="19.5" customHeight="1">
      <c r="C109" s="95"/>
      <c r="D109" s="95"/>
      <c r="E109" s="95"/>
      <c r="F109" s="95"/>
      <c r="G109" s="146"/>
      <c r="H109" s="146"/>
    </row>
    <row r="110" spans="1:10" ht="19.5" customHeight="1">
      <c r="A110" s="4" t="s">
        <v>16</v>
      </c>
      <c r="B110" s="285"/>
      <c r="C110" s="97" t="s">
        <v>17</v>
      </c>
      <c r="D110" s="286"/>
      <c r="E110" s="98"/>
      <c r="F110" s="98" t="s">
        <v>18</v>
      </c>
      <c r="G110" s="147"/>
      <c r="J110" s="148">
        <f>SUM(J86:J103)</f>
        <v>4506</v>
      </c>
    </row>
    <row r="111" spans="3:8" ht="19.5" customHeight="1">
      <c r="C111" s="95"/>
      <c r="D111" s="95"/>
      <c r="E111" s="95"/>
      <c r="F111" s="95"/>
      <c r="G111" s="146"/>
      <c r="H111" s="146"/>
    </row>
    <row r="112" spans="3:8" ht="19.5" customHeight="1">
      <c r="C112" s="95"/>
      <c r="D112" s="95"/>
      <c r="E112" s="95"/>
      <c r="F112" s="95"/>
      <c r="G112" s="146"/>
      <c r="H112" s="146"/>
    </row>
    <row r="113" spans="3:8" ht="19.5" customHeight="1">
      <c r="C113" s="95"/>
      <c r="D113" s="95"/>
      <c r="E113" s="95"/>
      <c r="F113" s="95"/>
      <c r="G113" s="146"/>
      <c r="H113" s="146"/>
    </row>
    <row r="114" spans="3:8" ht="19.5" customHeight="1">
      <c r="C114" s="95"/>
      <c r="D114" s="95"/>
      <c r="E114" s="95"/>
      <c r="F114" s="95"/>
      <c r="G114" s="146"/>
      <c r="H114" s="146"/>
    </row>
    <row r="115" spans="1:16" ht="24.75" customHeight="1">
      <c r="A115" s="264" t="s">
        <v>178</v>
      </c>
      <c r="C115" s="378" t="s">
        <v>19</v>
      </c>
      <c r="D115" s="373"/>
      <c r="F115" s="190" t="s">
        <v>134</v>
      </c>
      <c r="G115" s="173"/>
      <c r="H115" s="173"/>
      <c r="K115" s="2"/>
      <c r="O115" s="2"/>
      <c r="P115" s="2"/>
    </row>
    <row r="116" spans="1:16" ht="19.5" customHeight="1" thickBot="1">
      <c r="A116" s="3">
        <v>4</v>
      </c>
      <c r="C116" s="270" t="s">
        <v>116</v>
      </c>
      <c r="D116" s="271"/>
      <c r="E116" s="166" t="s">
        <v>119</v>
      </c>
      <c r="F116" s="165"/>
      <c r="H116" s="146"/>
      <c r="K116" s="2"/>
      <c r="O116" s="2"/>
      <c r="P116" s="2"/>
    </row>
    <row r="117" spans="1:16" ht="19.5" customHeight="1">
      <c r="A117" t="s">
        <v>20</v>
      </c>
      <c r="B117" s="379" t="str">
        <f>B$3</f>
        <v>mladší žákyně </v>
      </c>
      <c r="C117" s="380"/>
      <c r="D117" s="239" t="str">
        <f>D$3</f>
        <v>roč :</v>
      </c>
      <c r="E117" s="240" t="str">
        <f>E$3</f>
        <v>90-91</v>
      </c>
      <c r="I117" s="2"/>
      <c r="J117" s="2"/>
      <c r="K117" s="2"/>
      <c r="O117" s="2"/>
      <c r="P117" s="47"/>
    </row>
    <row r="118" spans="1:16" ht="19.5" customHeight="1">
      <c r="A118" t="s">
        <v>21</v>
      </c>
      <c r="B118" s="368" t="s">
        <v>273</v>
      </c>
      <c r="C118" s="366"/>
      <c r="D118" s="366"/>
      <c r="E118" s="366"/>
      <c r="F118" s="366"/>
      <c r="G118" s="366"/>
      <c r="H118" s="366"/>
      <c r="I118" s="366"/>
      <c r="J118" s="367"/>
      <c r="K118" s="2"/>
      <c r="O118" s="2"/>
      <c r="P118" s="2"/>
    </row>
    <row r="119" spans="1:11" ht="19.5" customHeight="1">
      <c r="A119" t="s">
        <v>22</v>
      </c>
      <c r="B119" s="368" t="s">
        <v>274</v>
      </c>
      <c r="C119" s="366"/>
      <c r="D119" s="366"/>
      <c r="E119" s="366"/>
      <c r="F119" s="366"/>
      <c r="G119" s="366"/>
      <c r="H119" s="366"/>
      <c r="I119" s="366"/>
      <c r="J119" s="367"/>
      <c r="K119" s="2"/>
    </row>
    <row r="120" spans="1:10" ht="19.5" customHeight="1">
      <c r="A120" s="2" t="s">
        <v>23</v>
      </c>
      <c r="B120" s="385" t="str">
        <f>$B$6</f>
        <v>Krajské finále LK</v>
      </c>
      <c r="C120" s="386"/>
      <c r="D120" s="245" t="s">
        <v>24</v>
      </c>
      <c r="E120" s="385" t="str">
        <f>$E$6</f>
        <v>Turnov</v>
      </c>
      <c r="F120" s="386"/>
      <c r="G120" s="241" t="s">
        <v>25</v>
      </c>
      <c r="H120" s="53"/>
      <c r="I120" s="370">
        <f>$H$6</f>
        <v>0</v>
      </c>
      <c r="J120" s="371"/>
    </row>
    <row r="121" spans="1:15" ht="19.5" customHeight="1" thickBot="1">
      <c r="A121" s="2" t="s">
        <v>26</v>
      </c>
      <c r="B121" s="183">
        <f>$B$7</f>
        <v>1</v>
      </c>
      <c r="C121" s="184" t="s">
        <v>27</v>
      </c>
      <c r="D121" s="27"/>
      <c r="E121" s="27"/>
      <c r="F121" s="27"/>
      <c r="G121" s="242"/>
      <c r="H121" s="242"/>
      <c r="I121" s="2"/>
      <c r="J121" s="2"/>
      <c r="N121" s="2"/>
      <c r="O121" s="244"/>
    </row>
    <row r="122" spans="1:15" ht="19.5" customHeight="1">
      <c r="A122" s="17" t="s">
        <v>0</v>
      </c>
      <c r="B122" s="387" t="s">
        <v>132</v>
      </c>
      <c r="C122" s="19" t="s">
        <v>1</v>
      </c>
      <c r="D122" s="18" t="s">
        <v>3</v>
      </c>
      <c r="E122" s="19" t="s">
        <v>5</v>
      </c>
      <c r="F122" s="18" t="s">
        <v>6</v>
      </c>
      <c r="I122" s="20" t="s">
        <v>8</v>
      </c>
      <c r="J122" s="13" t="s">
        <v>9</v>
      </c>
      <c r="K122" s="7"/>
      <c r="N122" s="2"/>
      <c r="O122" s="244"/>
    </row>
    <row r="123" spans="1:15" ht="19.5" customHeight="1" thickBot="1">
      <c r="A123" s="21"/>
      <c r="B123" s="388"/>
      <c r="C123" s="23" t="s">
        <v>2</v>
      </c>
      <c r="D123" s="22" t="s">
        <v>4</v>
      </c>
      <c r="E123" s="23" t="s">
        <v>11</v>
      </c>
      <c r="F123" s="22" t="s">
        <v>7</v>
      </c>
      <c r="I123" s="24"/>
      <c r="J123" s="16" t="s">
        <v>10</v>
      </c>
      <c r="K123" s="7"/>
      <c r="L123" s="2"/>
      <c r="M123" s="2"/>
      <c r="N123" s="2"/>
      <c r="O123" s="244"/>
    </row>
    <row r="124" spans="1:15" ht="19.5" customHeight="1">
      <c r="A124" s="4"/>
      <c r="B124" s="274"/>
      <c r="C124" s="275" t="s">
        <v>236</v>
      </c>
      <c r="D124" s="274" t="s">
        <v>224</v>
      </c>
      <c r="E124" s="271">
        <v>97</v>
      </c>
      <c r="F124" s="376">
        <f>'60 m '!$F$11</f>
        <v>8.84</v>
      </c>
      <c r="G124" s="358"/>
      <c r="H124" s="377"/>
      <c r="I124" s="198">
        <f>IF(AND(F124&gt;6.8,F124&lt;12.8),IF(B$7=1,ROUNDDOWN(46.0849*(12.76-F124)^1.81,0),ROUNDDOWN(46.0849*(13-F124)^1.81,)),0)</f>
        <v>546</v>
      </c>
      <c r="J124" s="18"/>
      <c r="K124" s="7"/>
      <c r="L124" s="2"/>
      <c r="M124" s="2"/>
      <c r="N124" s="2"/>
      <c r="O124" s="219"/>
    </row>
    <row r="125" spans="1:15" ht="19.5" customHeight="1">
      <c r="A125" s="4" t="s">
        <v>12</v>
      </c>
      <c r="B125" s="274"/>
      <c r="C125" s="275" t="s">
        <v>237</v>
      </c>
      <c r="D125" s="274" t="s">
        <v>225</v>
      </c>
      <c r="E125" s="271">
        <v>96</v>
      </c>
      <c r="F125" s="375">
        <f>'60 m '!$F$21</f>
        <v>9.07</v>
      </c>
      <c r="G125" s="373"/>
      <c r="H125" s="339"/>
      <c r="I125" s="144">
        <f>IF(AND(F125&gt;6.8,F125&lt;12.8),IF(B$7=1,ROUNDDOWN(46.0849*(12.76-F125)^1.81,0),ROUNDDOWN(46.0849*(13-F125)^1.81,)),0)</f>
        <v>489</v>
      </c>
      <c r="J125" s="143">
        <f>SUM(I124,I125,I126)-MINA(I124,I125,I126)</f>
        <v>1035</v>
      </c>
      <c r="L125" s="2"/>
      <c r="M125" s="2"/>
      <c r="N125" s="2"/>
      <c r="O125" s="219"/>
    </row>
    <row r="126" spans="1:15" ht="19.5" customHeight="1">
      <c r="A126" s="5"/>
      <c r="B126" s="276"/>
      <c r="C126" s="277" t="s">
        <v>238</v>
      </c>
      <c r="D126" s="276" t="s">
        <v>226</v>
      </c>
      <c r="E126" s="277">
        <v>97</v>
      </c>
      <c r="F126" s="375">
        <f>'60 m '!$F$33</f>
        <v>9.21</v>
      </c>
      <c r="G126" s="339"/>
      <c r="H126" s="340"/>
      <c r="I126" s="144">
        <f>IF(AND(F126&gt;6.8,F126&lt;12.8),IF(B$7=1,ROUNDDOWN(46.0849*(12.76-F126)^1.81,0),ROUNDDOWN(46.0849*(13-F126)^1.81,)),0)</f>
        <v>456</v>
      </c>
      <c r="J126" s="11"/>
      <c r="K126" s="7"/>
      <c r="L126" s="2"/>
      <c r="M126" s="27"/>
      <c r="O126" s="219"/>
    </row>
    <row r="127" spans="1:15" ht="19.5" customHeight="1">
      <c r="A127" s="4"/>
      <c r="B127" s="274"/>
      <c r="C127" s="275" t="s">
        <v>239</v>
      </c>
      <c r="D127" s="274" t="s">
        <v>227</v>
      </c>
      <c r="E127" s="271">
        <v>96</v>
      </c>
      <c r="F127" s="199">
        <f>'600 m'!$F$10</f>
        <v>1</v>
      </c>
      <c r="G127" s="200" t="s">
        <v>150</v>
      </c>
      <c r="H127" s="231">
        <f>'600 m'!$H$10</f>
        <v>56.19</v>
      </c>
      <c r="I127" s="101">
        <f>M127</f>
        <v>566</v>
      </c>
      <c r="J127" s="12"/>
      <c r="K127" s="114"/>
      <c r="L127" s="208">
        <f>F127*60+H127</f>
        <v>116.19</v>
      </c>
      <c r="M127" s="209">
        <f>IF(L127&gt;0,(INT(POWER(185-L127,1.88)*0.19889)),0)</f>
        <v>566</v>
      </c>
      <c r="O127" s="235"/>
    </row>
    <row r="128" spans="1:15" ht="19.5" customHeight="1">
      <c r="A128" s="4" t="s">
        <v>145</v>
      </c>
      <c r="B128" s="274"/>
      <c r="C128" s="275" t="s">
        <v>236</v>
      </c>
      <c r="D128" s="274" t="s">
        <v>224</v>
      </c>
      <c r="E128" s="271">
        <v>97</v>
      </c>
      <c r="F128" s="202">
        <f>'600 m'!$F$18</f>
        <v>1</v>
      </c>
      <c r="G128" s="203" t="s">
        <v>150</v>
      </c>
      <c r="H128" s="232">
        <f>'600 m'!$H$18</f>
        <v>46.96</v>
      </c>
      <c r="I128" s="26">
        <f>M128</f>
        <v>718</v>
      </c>
      <c r="J128" s="139">
        <f>SUM(I127,I128,I129)-MINA(I127,I128,I129)</f>
        <v>1284</v>
      </c>
      <c r="K128" s="99"/>
      <c r="L128" s="208">
        <f>F128*60+H128</f>
        <v>106.96000000000001</v>
      </c>
      <c r="M128" s="209">
        <f>IF(L128&gt;0,(INT(POWER(185-L128,1.88)*0.19889)),0)</f>
        <v>718</v>
      </c>
      <c r="O128" s="235"/>
    </row>
    <row r="129" spans="1:15" ht="19.5" customHeight="1">
      <c r="A129" s="6"/>
      <c r="B129" s="276"/>
      <c r="C129" s="276" t="s">
        <v>240</v>
      </c>
      <c r="D129" s="276" t="s">
        <v>228</v>
      </c>
      <c r="E129" s="277">
        <v>97</v>
      </c>
      <c r="F129" s="202">
        <f>'600 m'!$F$28</f>
        <v>1</v>
      </c>
      <c r="G129" s="203" t="s">
        <v>150</v>
      </c>
      <c r="H129" s="232">
        <f>'600 m'!$H$28</f>
        <v>59.68</v>
      </c>
      <c r="I129" s="102">
        <f>M129</f>
        <v>513</v>
      </c>
      <c r="J129" s="11"/>
      <c r="K129" s="108"/>
      <c r="L129" s="208">
        <f>F129*60+H129</f>
        <v>119.68</v>
      </c>
      <c r="M129" s="209">
        <f>IF(L129&gt;0,(INT(POWER(185-L129,1.88)*0.19889)),0)</f>
        <v>513</v>
      </c>
      <c r="O129" s="235"/>
    </row>
    <row r="130" spans="1:15" ht="19.5" customHeight="1">
      <c r="A130" s="4"/>
      <c r="B130" s="278"/>
      <c r="C130" s="273" t="s">
        <v>241</v>
      </c>
      <c r="D130" s="273" t="s">
        <v>230</v>
      </c>
      <c r="E130" s="271">
        <v>96</v>
      </c>
      <c r="F130" s="344">
        <f>výška!$O$8</f>
        <v>120</v>
      </c>
      <c r="G130" s="345"/>
      <c r="H130" s="346"/>
      <c r="I130" s="145">
        <f>IF(AND(F130&gt;75),ROUNDDOWN(1.84523*(F130-75)^1.348,0),0)</f>
        <v>312</v>
      </c>
      <c r="J130" s="12"/>
      <c r="K130" s="99"/>
      <c r="L130" s="99"/>
      <c r="M130" s="2"/>
      <c r="O130" s="235"/>
    </row>
    <row r="131" spans="1:15" ht="19.5" customHeight="1">
      <c r="A131" s="4" t="s">
        <v>13</v>
      </c>
      <c r="B131" s="278"/>
      <c r="C131" s="274" t="s">
        <v>242</v>
      </c>
      <c r="D131" s="274" t="s">
        <v>224</v>
      </c>
      <c r="E131" s="271">
        <v>96</v>
      </c>
      <c r="F131" s="338">
        <f>výška!$O$16</f>
        <v>125</v>
      </c>
      <c r="G131" s="339"/>
      <c r="H131" s="340"/>
      <c r="I131" s="145">
        <f>IF(AND(F131&gt;75),ROUNDDOWN(1.84523*(F131-75)^1.348,0),0)</f>
        <v>359</v>
      </c>
      <c r="J131" s="139">
        <f>SUM(I130,I131,I132)-MINA(I130,I131,I132)</f>
        <v>718</v>
      </c>
      <c r="K131" s="99"/>
      <c r="L131" s="99"/>
      <c r="M131" s="2"/>
      <c r="O131" s="235"/>
    </row>
    <row r="132" spans="1:15" ht="19.5" customHeight="1">
      <c r="A132" s="5"/>
      <c r="B132" s="276"/>
      <c r="C132" s="277" t="s">
        <v>238</v>
      </c>
      <c r="D132" s="276" t="s">
        <v>231</v>
      </c>
      <c r="E132" s="277">
        <v>97</v>
      </c>
      <c r="F132" s="341">
        <f>výška!$O$24</f>
        <v>125</v>
      </c>
      <c r="G132" s="342"/>
      <c r="H132" s="343"/>
      <c r="I132" s="145">
        <f>IF(AND(F132&gt;75),ROUNDDOWN(1.84523*(F132-75)^1.348,0),0)</f>
        <v>359</v>
      </c>
      <c r="J132" s="11"/>
      <c r="K132" s="108"/>
      <c r="L132" s="99"/>
      <c r="M132" s="2"/>
      <c r="O132" s="235"/>
    </row>
    <row r="133" spans="1:15" ht="19.5" customHeight="1">
      <c r="A133" s="4"/>
      <c r="B133" s="274"/>
      <c r="C133" s="274" t="s">
        <v>237</v>
      </c>
      <c r="D133" s="274" t="s">
        <v>225</v>
      </c>
      <c r="E133" s="271">
        <v>96</v>
      </c>
      <c r="F133" s="338">
        <f>dálka!$N$7</f>
        <v>384</v>
      </c>
      <c r="G133" s="373"/>
      <c r="H133" s="340"/>
      <c r="I133" s="194">
        <f>IF(AND(F133&gt;210),ROUNDDOWN(0.188807*(F133-210)^1.41,0),0)</f>
        <v>272</v>
      </c>
      <c r="J133" s="12"/>
      <c r="K133" s="99"/>
      <c r="L133" s="99"/>
      <c r="M133" s="2"/>
      <c r="O133" s="244"/>
    </row>
    <row r="134" spans="1:15" ht="19.5" customHeight="1">
      <c r="A134" s="4" t="s">
        <v>14</v>
      </c>
      <c r="B134" s="274"/>
      <c r="C134" s="275" t="s">
        <v>243</v>
      </c>
      <c r="D134" s="274" t="s">
        <v>232</v>
      </c>
      <c r="E134" s="271">
        <v>96</v>
      </c>
      <c r="F134" s="338">
        <f>dálka!$N$15</f>
        <v>408</v>
      </c>
      <c r="G134" s="373"/>
      <c r="H134" s="340"/>
      <c r="I134" s="145">
        <f>IF(AND(F134&gt;210),ROUNDDOWN(0.188807*(F134-210)^1.41,0),0)</f>
        <v>326</v>
      </c>
      <c r="J134" s="139">
        <f>SUM(I133,I134,I135)-MINA(I133,I134,I135)</f>
        <v>613</v>
      </c>
      <c r="K134" s="145"/>
      <c r="L134" s="99"/>
      <c r="M134" s="2"/>
      <c r="O134" s="244"/>
    </row>
    <row r="135" spans="1:15" ht="19.5" customHeight="1">
      <c r="A135" s="5"/>
      <c r="B135" s="276"/>
      <c r="C135" s="277" t="s">
        <v>242</v>
      </c>
      <c r="D135" s="276" t="s">
        <v>224</v>
      </c>
      <c r="E135" s="277">
        <v>96</v>
      </c>
      <c r="F135" s="341">
        <f>dálka!$N$23</f>
        <v>391</v>
      </c>
      <c r="G135" s="342"/>
      <c r="H135" s="343"/>
      <c r="I135" s="145">
        <f>IF(AND(F135&gt;210),ROUNDDOWN(0.188807*(F135-210)^1.41,0),0)</f>
        <v>287</v>
      </c>
      <c r="J135" s="11"/>
      <c r="K135" s="94"/>
      <c r="L135" s="99"/>
      <c r="M135" s="2"/>
      <c r="O135" s="244"/>
    </row>
    <row r="136" spans="1:15" ht="19.5" customHeight="1">
      <c r="A136" s="4"/>
      <c r="B136" s="274"/>
      <c r="C136" s="275" t="s">
        <v>244</v>
      </c>
      <c r="D136" s="274" t="s">
        <v>234</v>
      </c>
      <c r="E136" s="271">
        <v>97</v>
      </c>
      <c r="F136" s="350">
        <f>míček!$N$14</f>
        <v>33.4</v>
      </c>
      <c r="G136" s="345"/>
      <c r="H136" s="346"/>
      <c r="I136">
        <f>IF(AND(F136&gt;7.95),ROUNDDOWN(7.86*(F136-7.95)^1.1,0),0)</f>
        <v>276</v>
      </c>
      <c r="J136" s="12"/>
      <c r="K136" s="99"/>
      <c r="L136" s="99"/>
      <c r="M136" s="2"/>
      <c r="O136" s="244"/>
    </row>
    <row r="137" spans="1:15" ht="19.5" customHeight="1">
      <c r="A137" s="4" t="s">
        <v>105</v>
      </c>
      <c r="B137" s="274"/>
      <c r="C137" s="275" t="s">
        <v>243</v>
      </c>
      <c r="D137" s="274" t="s">
        <v>232</v>
      </c>
      <c r="E137" s="271">
        <v>96</v>
      </c>
      <c r="F137" s="375">
        <f>míček!$N$22</f>
        <v>35.55</v>
      </c>
      <c r="G137" s="373"/>
      <c r="H137" s="340"/>
      <c r="I137">
        <f>IF(AND(F137&gt;7.95),ROUNDDOWN(7.86*(F137-7.95)^1.1,0),0)</f>
        <v>302</v>
      </c>
      <c r="J137" s="139">
        <f>SUM(I136,I137,I138)-MINA(I136,I137,I138)</f>
        <v>578</v>
      </c>
      <c r="K137" s="108"/>
      <c r="L137" s="99"/>
      <c r="M137" s="2"/>
      <c r="O137" s="94"/>
    </row>
    <row r="138" spans="1:15" ht="19.5" customHeight="1">
      <c r="A138" s="5"/>
      <c r="B138" s="276"/>
      <c r="C138" s="277" t="s">
        <v>245</v>
      </c>
      <c r="D138" s="276" t="s">
        <v>235</v>
      </c>
      <c r="E138" s="277">
        <v>97</v>
      </c>
      <c r="F138" s="374">
        <f>míček!$N$30</f>
        <v>30.68</v>
      </c>
      <c r="G138" s="342"/>
      <c r="H138" s="343"/>
      <c r="I138" s="33">
        <f>IF(AND(F138&gt;7.95),ROUNDDOWN(7.86*(F138-7.95)^1.1,0),0)</f>
        <v>244</v>
      </c>
      <c r="J138" s="11"/>
      <c r="K138" s="94"/>
      <c r="L138" s="99"/>
      <c r="M138" s="2"/>
      <c r="O138" s="94"/>
    </row>
    <row r="139" spans="1:13" ht="19.5" customHeight="1">
      <c r="A139" s="4">
        <v>1</v>
      </c>
      <c r="B139" s="278"/>
      <c r="C139" s="273" t="s">
        <v>236</v>
      </c>
      <c r="D139" s="279"/>
      <c r="E139" s="271"/>
      <c r="F139" s="374">
        <f>'4x60 m'!$G$33</f>
        <v>34</v>
      </c>
      <c r="G139" s="342"/>
      <c r="H139" s="343"/>
      <c r="I139" s="146">
        <f>IF(AND(F139&gt;26.8,F139&lt;50.24),IF(B$7=1,ROUNDDOWN(3.84286*(50-F139)^1.81,0),ROUNDDOWN(3.84286*(50.24-F139)^1.81,)),0)</f>
        <v>580</v>
      </c>
      <c r="J139" s="12"/>
      <c r="K139" s="99"/>
      <c r="L139" s="99"/>
      <c r="M139" s="2"/>
    </row>
    <row r="140" spans="1:13" ht="19.5" customHeight="1">
      <c r="A140" s="4" t="s">
        <v>15</v>
      </c>
      <c r="B140" s="278"/>
      <c r="C140" s="280" t="s">
        <v>243</v>
      </c>
      <c r="D140" s="281"/>
      <c r="E140" s="95"/>
      <c r="F140" s="347"/>
      <c r="G140" s="339"/>
      <c r="H140" s="340"/>
      <c r="I140" s="145"/>
      <c r="J140" s="12"/>
      <c r="K140" s="108"/>
      <c r="L140" s="99"/>
      <c r="M140" s="2"/>
    </row>
    <row r="141" spans="1:11" ht="19.5" customHeight="1">
      <c r="A141" s="4"/>
      <c r="B141" s="278"/>
      <c r="C141" s="280" t="s">
        <v>242</v>
      </c>
      <c r="D141" s="281"/>
      <c r="E141" s="95"/>
      <c r="F141" s="348"/>
      <c r="G141" s="339"/>
      <c r="H141" s="340"/>
      <c r="I141" s="145"/>
      <c r="J141" s="139">
        <f>MAX(I139,I143)</f>
        <v>580</v>
      </c>
      <c r="K141" s="99"/>
    </row>
    <row r="142" spans="1:11" ht="19.5" customHeight="1">
      <c r="A142" s="7"/>
      <c r="B142" s="282"/>
      <c r="C142" s="283" t="s">
        <v>238</v>
      </c>
      <c r="D142" s="283"/>
      <c r="E142" s="96"/>
      <c r="F142" s="349"/>
      <c r="G142" s="342"/>
      <c r="H142" s="343"/>
      <c r="I142" s="150"/>
      <c r="J142" s="11"/>
      <c r="K142" s="99"/>
    </row>
    <row r="143" spans="1:11" ht="19.5" customHeight="1">
      <c r="A143" s="7">
        <v>2</v>
      </c>
      <c r="B143" s="274"/>
      <c r="C143" s="280" t="s">
        <v>229</v>
      </c>
      <c r="D143" s="280"/>
      <c r="E143" s="284"/>
      <c r="F143" s="374">
        <f>'4x60 m'!$G$77</f>
        <v>35.74</v>
      </c>
      <c r="G143" s="342"/>
      <c r="H143" s="343"/>
      <c r="I143" s="146">
        <f>IF(AND(F143&gt;26.8,F143&lt;50.24),IF(B$7=1,ROUNDDOWN(3.84286*(50-F143)^1.81,0),ROUNDDOWN(3.84286*(50.24-F143)^1.81,)),0)</f>
        <v>471</v>
      </c>
      <c r="J143" s="12"/>
      <c r="K143" s="99"/>
    </row>
    <row r="144" spans="1:11" ht="19.5" customHeight="1">
      <c r="A144" s="4"/>
      <c r="B144" s="274"/>
      <c r="C144" s="280" t="s">
        <v>213</v>
      </c>
      <c r="D144" s="280"/>
      <c r="E144" s="95"/>
      <c r="F144" s="347"/>
      <c r="G144" s="339"/>
      <c r="H144" s="340"/>
      <c r="I144" s="145"/>
      <c r="J144" s="12"/>
      <c r="K144" s="99"/>
    </row>
    <row r="145" spans="1:10" ht="19.5" customHeight="1">
      <c r="A145" s="4"/>
      <c r="B145" s="274"/>
      <c r="C145" s="280" t="s">
        <v>233</v>
      </c>
      <c r="D145" s="280"/>
      <c r="E145" s="95"/>
      <c r="F145" s="348"/>
      <c r="G145" s="339"/>
      <c r="H145" s="340"/>
      <c r="I145" s="145"/>
      <c r="J145" s="12"/>
    </row>
    <row r="146" spans="1:10" ht="19.5" customHeight="1" thickBot="1">
      <c r="A146" s="5"/>
      <c r="B146" s="276"/>
      <c r="C146" s="283" t="s">
        <v>239</v>
      </c>
      <c r="D146" s="283"/>
      <c r="E146" s="96"/>
      <c r="F146" s="349"/>
      <c r="G146" s="342"/>
      <c r="H146" s="343"/>
      <c r="I146" s="150"/>
      <c r="J146" s="22"/>
    </row>
    <row r="147" spans="3:8" ht="19.5" customHeight="1">
      <c r="C147" s="95"/>
      <c r="D147" s="95"/>
      <c r="E147" s="95"/>
      <c r="F147" s="95"/>
      <c r="G147" s="146"/>
      <c r="H147" s="146"/>
    </row>
    <row r="148" spans="1:10" ht="19.5" customHeight="1">
      <c r="A148" s="4" t="s">
        <v>16</v>
      </c>
      <c r="B148" s="285"/>
      <c r="C148" s="97" t="s">
        <v>17</v>
      </c>
      <c r="D148" s="286"/>
      <c r="E148" s="98"/>
      <c r="F148" s="98" t="s">
        <v>18</v>
      </c>
      <c r="G148" s="147"/>
      <c r="J148" s="148">
        <f>SUM(J124:J141)</f>
        <v>4808</v>
      </c>
    </row>
    <row r="149" spans="3:15" ht="19.5" customHeight="1">
      <c r="C149" s="95"/>
      <c r="D149" s="95"/>
      <c r="E149" s="95"/>
      <c r="F149" s="95"/>
      <c r="G149" s="146"/>
      <c r="H149" s="146"/>
      <c r="O149" s="2"/>
    </row>
    <row r="150" spans="3:15" ht="19.5" customHeight="1">
      <c r="C150" s="95"/>
      <c r="D150" s="95"/>
      <c r="E150" s="95"/>
      <c r="F150" s="95"/>
      <c r="G150" s="146"/>
      <c r="H150" s="146"/>
      <c r="O150" s="2"/>
    </row>
    <row r="151" spans="3:15" ht="19.5" customHeight="1">
      <c r="C151" s="95"/>
      <c r="D151" s="95"/>
      <c r="E151" s="95"/>
      <c r="F151" s="95"/>
      <c r="G151" s="146"/>
      <c r="H151" s="146"/>
      <c r="O151" s="2"/>
    </row>
    <row r="152" spans="3:15" ht="19.5" customHeight="1">
      <c r="C152" s="95"/>
      <c r="D152" s="95"/>
      <c r="E152" s="95"/>
      <c r="F152" s="95"/>
      <c r="G152" s="146"/>
      <c r="H152" s="146"/>
      <c r="O152" s="2"/>
    </row>
    <row r="153" spans="1:15" ht="24.75" customHeight="1">
      <c r="A153" s="264" t="s">
        <v>178</v>
      </c>
      <c r="C153" s="378" t="s">
        <v>19</v>
      </c>
      <c r="D153" s="373"/>
      <c r="F153" s="190" t="s">
        <v>134</v>
      </c>
      <c r="G153" s="173"/>
      <c r="H153" s="173"/>
      <c r="K153" s="2"/>
      <c r="N153" s="2"/>
      <c r="O153" s="27"/>
    </row>
    <row r="154" spans="1:15" ht="19.5" customHeight="1" thickBot="1">
      <c r="A154" s="3">
        <v>5</v>
      </c>
      <c r="C154" s="270" t="s">
        <v>116</v>
      </c>
      <c r="D154" s="271"/>
      <c r="E154" s="166" t="s">
        <v>119</v>
      </c>
      <c r="F154" s="165"/>
      <c r="H154" s="146"/>
      <c r="K154" s="2"/>
      <c r="N154" s="2"/>
      <c r="O154" s="27"/>
    </row>
    <row r="155" spans="1:16" ht="19.5" customHeight="1">
      <c r="A155" t="s">
        <v>20</v>
      </c>
      <c r="B155" s="379" t="str">
        <f>B$3</f>
        <v>mladší žákyně </v>
      </c>
      <c r="C155" s="380"/>
      <c r="D155" s="239" t="str">
        <f>D$3</f>
        <v>roč :</v>
      </c>
      <c r="E155" s="240" t="str">
        <f>E$3</f>
        <v>90-91</v>
      </c>
      <c r="I155" s="2"/>
      <c r="J155" s="2"/>
      <c r="K155" s="2"/>
      <c r="L155" s="2"/>
      <c r="M155" s="2"/>
      <c r="N155" s="2"/>
      <c r="O155" s="244"/>
      <c r="P155" s="2"/>
    </row>
    <row r="156" spans="1:16" ht="19.5" customHeight="1">
      <c r="A156" t="s">
        <v>21</v>
      </c>
      <c r="B156" s="368" t="s">
        <v>255</v>
      </c>
      <c r="C156" s="366"/>
      <c r="D156" s="366"/>
      <c r="E156" s="366"/>
      <c r="F156" s="366"/>
      <c r="G156" s="366"/>
      <c r="H156" s="366"/>
      <c r="I156" s="366"/>
      <c r="J156" s="367"/>
      <c r="K156" s="2"/>
      <c r="L156" s="2"/>
      <c r="M156" s="2"/>
      <c r="N156" s="2"/>
      <c r="O156" s="244"/>
      <c r="P156" s="2"/>
    </row>
    <row r="157" spans="1:16" ht="19.5" customHeight="1">
      <c r="A157" t="s">
        <v>22</v>
      </c>
      <c r="B157" s="368" t="s">
        <v>256</v>
      </c>
      <c r="C157" s="366"/>
      <c r="D157" s="366"/>
      <c r="E157" s="366"/>
      <c r="F157" s="366"/>
      <c r="G157" s="366"/>
      <c r="H157" s="366"/>
      <c r="I157" s="366"/>
      <c r="J157" s="367"/>
      <c r="K157" s="2"/>
      <c r="L157" s="2"/>
      <c r="M157" s="2"/>
      <c r="N157" s="2"/>
      <c r="O157" s="244"/>
      <c r="P157" s="2"/>
    </row>
    <row r="158" spans="1:16" ht="19.5" customHeight="1">
      <c r="A158" s="2" t="s">
        <v>23</v>
      </c>
      <c r="B158" s="385" t="str">
        <f>$B$6</f>
        <v>Krajské finále LK</v>
      </c>
      <c r="C158" s="386"/>
      <c r="D158" s="245" t="s">
        <v>24</v>
      </c>
      <c r="E158" s="385" t="str">
        <f>$E$6</f>
        <v>Turnov</v>
      </c>
      <c r="F158" s="386"/>
      <c r="G158" s="241" t="s">
        <v>25</v>
      </c>
      <c r="H158" s="53"/>
      <c r="I158" s="370">
        <f>$H$6</f>
        <v>0</v>
      </c>
      <c r="J158" s="371"/>
      <c r="L158" s="2"/>
      <c r="M158" s="27"/>
      <c r="O158" s="219"/>
      <c r="P158" s="47"/>
    </row>
    <row r="159" spans="1:16" ht="19.5" customHeight="1" thickBot="1">
      <c r="A159" s="2" t="s">
        <v>26</v>
      </c>
      <c r="B159" s="183">
        <f>$B$7</f>
        <v>1</v>
      </c>
      <c r="C159" s="184" t="s">
        <v>27</v>
      </c>
      <c r="D159" s="27"/>
      <c r="E159" s="27"/>
      <c r="F159" s="242"/>
      <c r="G159" s="242"/>
      <c r="H159" s="242"/>
      <c r="I159" s="2"/>
      <c r="J159" s="2"/>
      <c r="L159" s="2"/>
      <c r="M159" s="2"/>
      <c r="O159" s="219"/>
      <c r="P159" s="2"/>
    </row>
    <row r="160" spans="1:15" ht="19.5" customHeight="1">
      <c r="A160" s="17" t="s">
        <v>0</v>
      </c>
      <c r="B160" s="387" t="s">
        <v>132</v>
      </c>
      <c r="C160" s="19" t="s">
        <v>1</v>
      </c>
      <c r="D160" s="18" t="s">
        <v>3</v>
      </c>
      <c r="E160" s="19" t="s">
        <v>5</v>
      </c>
      <c r="F160" s="12" t="s">
        <v>6</v>
      </c>
      <c r="I160" s="20" t="s">
        <v>8</v>
      </c>
      <c r="J160" s="13" t="s">
        <v>9</v>
      </c>
      <c r="K160" s="7"/>
      <c r="O160" s="219"/>
    </row>
    <row r="161" spans="1:15" ht="19.5" customHeight="1" thickBot="1">
      <c r="A161" s="21"/>
      <c r="B161" s="388"/>
      <c r="C161" s="23" t="s">
        <v>2</v>
      </c>
      <c r="D161" s="22" t="s">
        <v>4</v>
      </c>
      <c r="E161" s="23" t="s">
        <v>11</v>
      </c>
      <c r="F161" s="22" t="s">
        <v>7</v>
      </c>
      <c r="I161" s="24"/>
      <c r="J161" s="16" t="s">
        <v>10</v>
      </c>
      <c r="K161" s="7"/>
      <c r="O161" s="235"/>
    </row>
    <row r="162" spans="1:15" ht="19.5" customHeight="1">
      <c r="A162" s="4"/>
      <c r="B162" s="274"/>
      <c r="C162" s="275" t="s">
        <v>246</v>
      </c>
      <c r="D162" s="274">
        <v>1996</v>
      </c>
      <c r="E162" s="271"/>
      <c r="F162" s="376">
        <f>'60 m '!$F$12</f>
        <v>8.71</v>
      </c>
      <c r="G162" s="358"/>
      <c r="H162" s="377"/>
      <c r="I162" s="198">
        <f>IF(AND(F162&gt;6.8,F162&lt;12.8),IF(B$7=1,ROUNDDOWN(46.0849*(12.76-F162)^1.81,0),ROUNDDOWN(46.0849*(13-F162)^1.81,)),0)</f>
        <v>579</v>
      </c>
      <c r="J162" s="18"/>
      <c r="K162" s="7"/>
      <c r="L162" s="2"/>
      <c r="M162" s="108"/>
      <c r="O162" s="235"/>
    </row>
    <row r="163" spans="1:15" ht="19.5" customHeight="1">
      <c r="A163" s="4" t="s">
        <v>12</v>
      </c>
      <c r="B163" s="274"/>
      <c r="C163" s="275" t="s">
        <v>247</v>
      </c>
      <c r="D163" s="274">
        <v>1997</v>
      </c>
      <c r="E163" s="271"/>
      <c r="F163" s="375">
        <f>'60 m '!$F$24</f>
        <v>9.12</v>
      </c>
      <c r="G163" s="373"/>
      <c r="H163" s="339"/>
      <c r="I163" s="144">
        <f>IF(AND(F163&gt;6.8,F163&lt;12.8),IF(B$7=1,ROUNDDOWN(46.0849*(12.76-F163)^1.81,0),ROUNDDOWN(46.0849*(13-F163)^1.81,)),0)</f>
        <v>477</v>
      </c>
      <c r="J163" s="143">
        <f>SUM(I162,I163,I164)-MINA(I162,I163,I164)</f>
        <v>1066</v>
      </c>
      <c r="L163" s="2"/>
      <c r="M163" s="94"/>
      <c r="O163" s="235"/>
    </row>
    <row r="164" spans="1:15" ht="19.5" customHeight="1">
      <c r="A164" s="5"/>
      <c r="B164" s="276"/>
      <c r="C164" s="277" t="s">
        <v>248</v>
      </c>
      <c r="D164" s="276">
        <v>1996</v>
      </c>
      <c r="E164" s="277"/>
      <c r="F164" s="375">
        <f>'60 m '!$F$34</f>
        <v>9.08</v>
      </c>
      <c r="G164" s="339"/>
      <c r="H164" s="340"/>
      <c r="I164" s="144">
        <f>IF(AND(F164&gt;6.8,F164&lt;12.8),IF(B$7=1,ROUNDDOWN(46.0849*(12.76-F164)^1.81,0),ROUNDDOWN(46.0849*(13-F164)^1.81,)),0)</f>
        <v>487</v>
      </c>
      <c r="J164" s="11"/>
      <c r="K164" s="7"/>
      <c r="L164" s="2"/>
      <c r="M164" s="99"/>
      <c r="O164" s="235"/>
    </row>
    <row r="165" spans="1:15" ht="19.5" customHeight="1">
      <c r="A165" s="4"/>
      <c r="B165" s="274"/>
      <c r="C165" s="275" t="s">
        <v>249</v>
      </c>
      <c r="D165" s="274">
        <v>1995</v>
      </c>
      <c r="E165" s="271"/>
      <c r="F165" s="199">
        <f>'600 m'!$F$11</f>
        <v>1</v>
      </c>
      <c r="G165" s="200" t="s">
        <v>150</v>
      </c>
      <c r="H165" s="231">
        <f>'600 m'!$H$11</f>
        <v>52.01</v>
      </c>
      <c r="I165" s="101">
        <f>M165</f>
        <v>633</v>
      </c>
      <c r="J165" s="12"/>
      <c r="K165" s="114"/>
      <c r="L165" s="208">
        <f>F165*60+H165</f>
        <v>112.00999999999999</v>
      </c>
      <c r="M165" s="209">
        <f>IF(L165&gt;0,(INT(POWER(185-L165,1.88)*0.19889)),0)</f>
        <v>633</v>
      </c>
      <c r="O165" s="235"/>
    </row>
    <row r="166" spans="1:15" ht="19.5" customHeight="1">
      <c r="A166" s="4" t="s">
        <v>145</v>
      </c>
      <c r="B166" s="274"/>
      <c r="C166" s="275" t="s">
        <v>250</v>
      </c>
      <c r="D166" s="274">
        <v>1996</v>
      </c>
      <c r="E166" s="271"/>
      <c r="F166" s="202">
        <f>'600 m'!$F$19</f>
        <v>1</v>
      </c>
      <c r="G166" s="203" t="s">
        <v>150</v>
      </c>
      <c r="H166" s="232">
        <f>'600 m'!$H$19</f>
        <v>59.35</v>
      </c>
      <c r="I166" s="26">
        <f>M166</f>
        <v>518</v>
      </c>
      <c r="J166" s="139">
        <f>SUM(I165,I166,I167)-MINA(I165,I166,I167)</f>
        <v>1151</v>
      </c>
      <c r="K166" s="99"/>
      <c r="L166" s="208">
        <f>F166*60+H166</f>
        <v>119.35</v>
      </c>
      <c r="M166" s="209">
        <f>IF(L166&gt;0,(INT(POWER(185-L166,1.88)*0.19889)),0)</f>
        <v>518</v>
      </c>
      <c r="O166" s="235"/>
    </row>
    <row r="167" spans="1:15" ht="19.5" customHeight="1">
      <c r="A167" s="6"/>
      <c r="B167" s="276"/>
      <c r="C167" s="276" t="s">
        <v>251</v>
      </c>
      <c r="D167" s="276">
        <v>1996</v>
      </c>
      <c r="E167" s="277"/>
      <c r="F167" s="202">
        <f>'600 m'!$F$29</f>
        <v>2</v>
      </c>
      <c r="G167" s="203" t="s">
        <v>150</v>
      </c>
      <c r="H167" s="232">
        <f>'600 m'!$H$29</f>
        <v>0.96</v>
      </c>
      <c r="I167" s="102">
        <f>M167</f>
        <v>495</v>
      </c>
      <c r="J167" s="11"/>
      <c r="K167" s="108"/>
      <c r="L167" s="208">
        <f>F167*60+H167</f>
        <v>120.96</v>
      </c>
      <c r="M167" s="209">
        <f>IF(L167&gt;0,(INT(POWER(185-L167,1.88)*0.19889)),0)</f>
        <v>495</v>
      </c>
      <c r="O167" s="244"/>
    </row>
    <row r="168" spans="1:15" ht="19.5" customHeight="1">
      <c r="A168" s="4"/>
      <c r="B168" s="278"/>
      <c r="C168" s="273" t="s">
        <v>252</v>
      </c>
      <c r="D168" s="273">
        <v>1995</v>
      </c>
      <c r="E168" s="271"/>
      <c r="F168" s="344">
        <f>výška!$O$9</f>
        <v>157</v>
      </c>
      <c r="G168" s="345"/>
      <c r="H168" s="346"/>
      <c r="I168" s="145">
        <f>IF(AND(F168&gt;75),ROUNDDOWN(1.84523*(F168-75)^1.348,0),0)</f>
        <v>701</v>
      </c>
      <c r="J168" s="12"/>
      <c r="K168" s="99"/>
      <c r="L168" s="99"/>
      <c r="M168" s="2"/>
      <c r="O168" s="244"/>
    </row>
    <row r="169" spans="1:15" ht="19.5" customHeight="1">
      <c r="A169" s="4" t="s">
        <v>13</v>
      </c>
      <c r="B169" s="278"/>
      <c r="C169" s="274" t="s">
        <v>253</v>
      </c>
      <c r="D169" s="274">
        <v>1995</v>
      </c>
      <c r="E169" s="271"/>
      <c r="F169" s="338">
        <f>výška!$O$17</f>
        <v>135</v>
      </c>
      <c r="G169" s="339"/>
      <c r="H169" s="340"/>
      <c r="I169" s="145">
        <f>IF(AND(F169&gt;75),ROUNDDOWN(1.84523*(F169-75)^1.348,0),0)</f>
        <v>460</v>
      </c>
      <c r="J169" s="139">
        <f>SUM(I168,I169,I170)-MINA(I168,I169,I170)</f>
        <v>1161</v>
      </c>
      <c r="K169" s="99"/>
      <c r="L169" s="99"/>
      <c r="M169" s="2"/>
      <c r="O169" s="244"/>
    </row>
    <row r="170" spans="1:15" ht="19.5" customHeight="1">
      <c r="A170" s="5"/>
      <c r="B170" s="276"/>
      <c r="C170" s="277" t="s">
        <v>250</v>
      </c>
      <c r="D170" s="276">
        <v>1996</v>
      </c>
      <c r="E170" s="277"/>
      <c r="F170" s="341">
        <f>výška!$O$25</f>
        <v>125</v>
      </c>
      <c r="G170" s="342"/>
      <c r="H170" s="343"/>
      <c r="I170" s="145">
        <f>IF(AND(F170&gt;75),ROUNDDOWN(1.84523*(F170-75)^1.348,0),0)</f>
        <v>359</v>
      </c>
      <c r="J170" s="11"/>
      <c r="K170" s="108"/>
      <c r="L170" s="99"/>
      <c r="M170" s="2"/>
      <c r="O170" s="244"/>
    </row>
    <row r="171" spans="1:15" ht="19.5" customHeight="1">
      <c r="A171" s="4"/>
      <c r="B171" s="274"/>
      <c r="C171" s="274" t="s">
        <v>246</v>
      </c>
      <c r="D171" s="274">
        <v>1996</v>
      </c>
      <c r="E171" s="271"/>
      <c r="F171" s="338">
        <f>dálka!$N$8</f>
        <v>450</v>
      </c>
      <c r="G171" s="373"/>
      <c r="H171" s="340"/>
      <c r="I171" s="194">
        <f>IF(AND(F171&gt;210),ROUNDDOWN(0.188807*(F171-210)^1.41,0),0)</f>
        <v>428</v>
      </c>
      <c r="J171" s="12"/>
      <c r="K171" s="99"/>
      <c r="L171" s="99"/>
      <c r="M171" s="2"/>
      <c r="O171" s="94"/>
    </row>
    <row r="172" spans="1:15" ht="19.5" customHeight="1">
      <c r="A172" s="4" t="s">
        <v>14</v>
      </c>
      <c r="B172" s="274"/>
      <c r="C172" s="275" t="s">
        <v>247</v>
      </c>
      <c r="D172" s="274">
        <v>1997</v>
      </c>
      <c r="E172" s="271"/>
      <c r="F172" s="338">
        <f>dálka!$N$16</f>
        <v>415</v>
      </c>
      <c r="G172" s="373"/>
      <c r="H172" s="340"/>
      <c r="I172" s="145">
        <f>IF(AND(F172&gt;210),ROUNDDOWN(0.188807*(F172-210)^1.41,0),0)</f>
        <v>343</v>
      </c>
      <c r="J172" s="139">
        <f>SUM(I171,I172,I173)-MINA(I171,I172,I173)</f>
        <v>771</v>
      </c>
      <c r="K172" s="145"/>
      <c r="L172" s="99"/>
      <c r="M172" s="2"/>
      <c r="O172" s="94"/>
    </row>
    <row r="173" spans="1:15" ht="19.5" customHeight="1">
      <c r="A173" s="5"/>
      <c r="B173" s="276"/>
      <c r="C173" s="277" t="s">
        <v>248</v>
      </c>
      <c r="D173" s="276">
        <v>1996</v>
      </c>
      <c r="E173" s="277"/>
      <c r="F173" s="341">
        <f>dálka!$N$24</f>
        <v>373</v>
      </c>
      <c r="G173" s="342"/>
      <c r="H173" s="343"/>
      <c r="I173" s="145">
        <f>IF(AND(F173&gt;210),ROUNDDOWN(0.188807*(F173-210)^1.41,0),0)</f>
        <v>248</v>
      </c>
      <c r="J173" s="11"/>
      <c r="K173" s="94"/>
      <c r="L173" s="99"/>
      <c r="M173" s="2"/>
      <c r="O173" s="27"/>
    </row>
    <row r="174" spans="1:15" ht="19.5" customHeight="1">
      <c r="A174" s="4"/>
      <c r="B174" s="274"/>
      <c r="C174" s="275" t="s">
        <v>254</v>
      </c>
      <c r="D174" s="274">
        <v>1997</v>
      </c>
      <c r="E174" s="271"/>
      <c r="F174" s="350">
        <f>míček!$N$7</f>
        <v>42.59</v>
      </c>
      <c r="G174" s="345"/>
      <c r="H174" s="346"/>
      <c r="I174">
        <f>IF(AND(F174&gt;7.95),ROUNDDOWN(7.86*(F174-7.95)^1.1,0),0)</f>
        <v>388</v>
      </c>
      <c r="J174" s="12"/>
      <c r="K174" s="99"/>
      <c r="L174" s="99"/>
      <c r="M174" s="2"/>
      <c r="O174" s="27"/>
    </row>
    <row r="175" spans="1:15" ht="19.5" customHeight="1">
      <c r="A175" s="4" t="s">
        <v>105</v>
      </c>
      <c r="B175" s="274"/>
      <c r="C175" s="275" t="s">
        <v>251</v>
      </c>
      <c r="D175" s="276">
        <v>1996</v>
      </c>
      <c r="E175" s="271"/>
      <c r="F175" s="375">
        <f>míček!$N$15</f>
        <v>32.7</v>
      </c>
      <c r="G175" s="373"/>
      <c r="H175" s="340"/>
      <c r="I175">
        <f>IF(AND(F175&gt;7.95),ROUNDDOWN(7.86*(F175-7.95)^1.1,0),0)</f>
        <v>268</v>
      </c>
      <c r="J175" s="139">
        <f>SUM(I174,I175,I176)-MINA(I174,I175,I176)</f>
        <v>789</v>
      </c>
      <c r="K175" s="108"/>
      <c r="L175" s="99"/>
      <c r="M175" s="2"/>
      <c r="O175" s="27"/>
    </row>
    <row r="176" spans="1:15" ht="19.5" customHeight="1">
      <c r="A176" s="5"/>
      <c r="B176" s="276"/>
      <c r="C176" s="277" t="s">
        <v>253</v>
      </c>
      <c r="D176" s="276">
        <v>1995</v>
      </c>
      <c r="E176" s="277"/>
      <c r="F176" s="374">
        <f>míček!$N$23</f>
        <v>43.64</v>
      </c>
      <c r="G176" s="342"/>
      <c r="H176" s="343"/>
      <c r="I176" s="33">
        <f>IF(AND(F176&gt;7.95),ROUNDDOWN(7.86*(F176-7.95)^1.1,0),0)</f>
        <v>401</v>
      </c>
      <c r="J176" s="11"/>
      <c r="K176" s="94"/>
      <c r="L176" s="99"/>
      <c r="M176" s="2"/>
      <c r="O176" s="27"/>
    </row>
    <row r="177" spans="1:15" ht="19.5" customHeight="1">
      <c r="A177" s="4">
        <v>1</v>
      </c>
      <c r="B177" s="278"/>
      <c r="C177" s="273" t="s">
        <v>246</v>
      </c>
      <c r="D177" s="279"/>
      <c r="E177" s="271"/>
      <c r="F177" s="374">
        <f>'4x60 m'!$G$37</f>
        <v>33.75</v>
      </c>
      <c r="G177" s="342"/>
      <c r="H177" s="343"/>
      <c r="I177" s="146">
        <f>IF(AND(F177&gt;26.8,F177&lt;50.24),IF(B$7=1,ROUNDDOWN(3.84286*(50-F177)^1.81,0),ROUNDDOWN(3.84286*(50.24-F177)^1.81,)),0)</f>
        <v>597</v>
      </c>
      <c r="J177" s="12"/>
      <c r="K177" s="99"/>
      <c r="L177" s="99"/>
      <c r="M177" s="2"/>
      <c r="O177" s="27"/>
    </row>
    <row r="178" spans="1:15" ht="19.5" customHeight="1">
      <c r="A178" s="4" t="s">
        <v>15</v>
      </c>
      <c r="B178" s="278"/>
      <c r="C178" s="280" t="s">
        <v>247</v>
      </c>
      <c r="D178" s="281"/>
      <c r="E178" s="95"/>
      <c r="F178" s="347"/>
      <c r="G178" s="339"/>
      <c r="H178" s="340"/>
      <c r="I178" s="145"/>
      <c r="J178" s="12"/>
      <c r="K178" s="108"/>
      <c r="L178" s="99"/>
      <c r="M178" s="2"/>
      <c r="O178" s="27"/>
    </row>
    <row r="179" spans="1:15" ht="19.5" customHeight="1">
      <c r="A179" s="4"/>
      <c r="B179" s="278"/>
      <c r="C179" s="280" t="s">
        <v>250</v>
      </c>
      <c r="D179" s="281"/>
      <c r="E179" s="95"/>
      <c r="F179" s="348"/>
      <c r="G179" s="339"/>
      <c r="H179" s="340"/>
      <c r="I179" s="145"/>
      <c r="J179" s="139">
        <f>MAX(I177,I181)</f>
        <v>597</v>
      </c>
      <c r="K179" s="99"/>
      <c r="O179" s="27"/>
    </row>
    <row r="180" spans="1:15" ht="19.5" customHeight="1">
      <c r="A180" s="7"/>
      <c r="B180" s="282"/>
      <c r="C180" s="283" t="s">
        <v>248</v>
      </c>
      <c r="D180" s="283"/>
      <c r="E180" s="96"/>
      <c r="F180" s="349"/>
      <c r="G180" s="342"/>
      <c r="H180" s="343"/>
      <c r="I180" s="150"/>
      <c r="J180" s="11"/>
      <c r="K180" s="99"/>
      <c r="O180" s="27"/>
    </row>
    <row r="181" spans="1:15" ht="19.5" customHeight="1">
      <c r="A181" s="7">
        <v>2</v>
      </c>
      <c r="B181" s="274"/>
      <c r="C181" s="280" t="s">
        <v>251</v>
      </c>
      <c r="D181" s="280"/>
      <c r="E181" s="284"/>
      <c r="F181" s="374">
        <f>'4x60 m'!$G$81</f>
        <v>0</v>
      </c>
      <c r="G181" s="342"/>
      <c r="H181" s="343"/>
      <c r="I181" s="146">
        <f>IF(AND(F181&gt;26.8,F181&lt;50.24),IF(B$7=1,ROUNDDOWN(3.84286*(50-F181)^1.81,0),ROUNDDOWN(3.84286*(50.24-F181)^1.81,)),0)</f>
        <v>0</v>
      </c>
      <c r="J181" s="12"/>
      <c r="K181" s="99"/>
      <c r="O181" s="27"/>
    </row>
    <row r="182" spans="1:15" ht="19.5" customHeight="1">
      <c r="A182" s="4"/>
      <c r="B182" s="274"/>
      <c r="C182" s="280" t="s">
        <v>249</v>
      </c>
      <c r="D182" s="280"/>
      <c r="E182" s="95"/>
      <c r="F182" s="347"/>
      <c r="G182" s="339"/>
      <c r="H182" s="340"/>
      <c r="I182" s="145"/>
      <c r="J182" s="12"/>
      <c r="K182" s="99"/>
      <c r="O182" s="27"/>
    </row>
    <row r="183" spans="1:15" ht="19.5" customHeight="1">
      <c r="A183" s="4"/>
      <c r="B183" s="274"/>
      <c r="C183" s="280" t="s">
        <v>254</v>
      </c>
      <c r="D183" s="280"/>
      <c r="E183" s="95"/>
      <c r="F183" s="348"/>
      <c r="G183" s="339"/>
      <c r="H183" s="340"/>
      <c r="I183" s="145"/>
      <c r="J183" s="12"/>
      <c r="O183" s="27"/>
    </row>
    <row r="184" spans="1:15" ht="19.5" customHeight="1" thickBot="1">
      <c r="A184" s="5"/>
      <c r="B184" s="276"/>
      <c r="C184" s="283" t="s">
        <v>253</v>
      </c>
      <c r="D184" s="283"/>
      <c r="E184" s="96"/>
      <c r="F184" s="349"/>
      <c r="G184" s="342"/>
      <c r="H184" s="343"/>
      <c r="I184" s="150"/>
      <c r="J184" s="22"/>
      <c r="O184" s="27"/>
    </row>
    <row r="185" spans="3:15" ht="19.5" customHeight="1">
      <c r="C185" s="95"/>
      <c r="D185" s="95"/>
      <c r="E185" s="95"/>
      <c r="F185" s="95"/>
      <c r="G185" s="146"/>
      <c r="H185" s="146"/>
      <c r="O185" s="27"/>
    </row>
    <row r="186" spans="1:15" ht="19.5" customHeight="1">
      <c r="A186" s="4" t="s">
        <v>16</v>
      </c>
      <c r="B186" s="285"/>
      <c r="C186" s="97" t="s">
        <v>17</v>
      </c>
      <c r="D186" s="286"/>
      <c r="E186" s="98"/>
      <c r="F186" s="98" t="s">
        <v>18</v>
      </c>
      <c r="G186" s="147"/>
      <c r="J186" s="148">
        <f>SUM(J162:J179)</f>
        <v>5535</v>
      </c>
      <c r="O186" s="27"/>
    </row>
    <row r="187" spans="1:15" ht="19.5" customHeight="1">
      <c r="A187" s="2"/>
      <c r="B187" s="2"/>
      <c r="C187" s="99"/>
      <c r="D187" s="99"/>
      <c r="E187" s="99"/>
      <c r="F187" s="99"/>
      <c r="G187" s="145"/>
      <c r="H187" s="145"/>
      <c r="O187" s="27"/>
    </row>
    <row r="188" spans="1:15" ht="19.5" customHeight="1">
      <c r="A188" s="2"/>
      <c r="B188" s="2"/>
      <c r="C188" s="99"/>
      <c r="D188" s="99"/>
      <c r="E188" s="99"/>
      <c r="F188" s="99"/>
      <c r="G188" s="145"/>
      <c r="H188" s="145"/>
      <c r="O188" s="27"/>
    </row>
    <row r="189" spans="1:15" ht="19.5" customHeight="1">
      <c r="A189" s="2"/>
      <c r="B189" s="2"/>
      <c r="C189" s="99"/>
      <c r="D189" s="99"/>
      <c r="E189" s="99"/>
      <c r="F189" s="99"/>
      <c r="G189" s="145"/>
      <c r="H189" s="145"/>
      <c r="O189" s="27"/>
    </row>
    <row r="190" spans="1:16" ht="19.5" customHeight="1">
      <c r="A190" s="2"/>
      <c r="B190" s="2"/>
      <c r="C190" s="99"/>
      <c r="D190" s="99"/>
      <c r="E190" s="99"/>
      <c r="F190" s="99"/>
      <c r="G190" s="145"/>
      <c r="H190" s="145"/>
      <c r="O190" s="27"/>
      <c r="P190" s="2"/>
    </row>
    <row r="191" spans="1:16" ht="24.75" customHeight="1">
      <c r="A191" s="264" t="s">
        <v>178</v>
      </c>
      <c r="C191" s="378" t="s">
        <v>19</v>
      </c>
      <c r="D191" s="373"/>
      <c r="F191" s="190" t="s">
        <v>134</v>
      </c>
      <c r="G191" s="173"/>
      <c r="H191" s="173"/>
      <c r="K191" s="2"/>
      <c r="N191" s="2"/>
      <c r="O191" s="27"/>
      <c r="P191" s="2"/>
    </row>
    <row r="192" spans="1:16" ht="19.5" customHeight="1" thickBot="1">
      <c r="A192" s="3">
        <v>6</v>
      </c>
      <c r="C192" s="270" t="s">
        <v>116</v>
      </c>
      <c r="D192" s="271"/>
      <c r="E192" s="166" t="s">
        <v>119</v>
      </c>
      <c r="F192" s="165"/>
      <c r="H192" s="146"/>
      <c r="K192" s="2"/>
      <c r="N192" s="2"/>
      <c r="O192" s="27"/>
      <c r="P192" s="2"/>
    </row>
    <row r="193" spans="1:16" ht="19.5" customHeight="1">
      <c r="A193" t="s">
        <v>20</v>
      </c>
      <c r="B193" s="379" t="str">
        <f>B$3</f>
        <v>mladší žákyně </v>
      </c>
      <c r="C193" s="380"/>
      <c r="D193" s="239" t="str">
        <f>D$3</f>
        <v>roč :</v>
      </c>
      <c r="E193" s="240" t="str">
        <f>E$3</f>
        <v>90-91</v>
      </c>
      <c r="I193" s="2"/>
      <c r="J193" s="2"/>
      <c r="K193" s="2"/>
      <c r="L193" s="2"/>
      <c r="M193" s="2"/>
      <c r="N193" s="2"/>
      <c r="O193" s="27"/>
      <c r="P193" s="47"/>
    </row>
    <row r="194" spans="1:16" ht="19.5" customHeight="1">
      <c r="A194" t="s">
        <v>21</v>
      </c>
      <c r="B194" s="368" t="s">
        <v>265</v>
      </c>
      <c r="C194" s="366"/>
      <c r="D194" s="366"/>
      <c r="E194" s="366"/>
      <c r="F194" s="366"/>
      <c r="G194" s="366"/>
      <c r="H194" s="366"/>
      <c r="I194" s="366"/>
      <c r="J194" s="367"/>
      <c r="K194" s="2"/>
      <c r="L194" s="2"/>
      <c r="M194" s="2"/>
      <c r="N194" s="2"/>
      <c r="O194" s="244"/>
      <c r="P194" s="2"/>
    </row>
    <row r="195" spans="1:15" ht="19.5" customHeight="1">
      <c r="A195" t="s">
        <v>22</v>
      </c>
      <c r="B195" s="368"/>
      <c r="C195" s="366"/>
      <c r="D195" s="366"/>
      <c r="E195" s="366"/>
      <c r="F195" s="366"/>
      <c r="G195" s="366"/>
      <c r="H195" s="366"/>
      <c r="I195" s="366"/>
      <c r="J195" s="367"/>
      <c r="K195" s="2"/>
      <c r="L195" s="2"/>
      <c r="M195" s="2"/>
      <c r="N195" s="2"/>
      <c r="O195" s="244"/>
    </row>
    <row r="196" spans="1:15" ht="19.5" customHeight="1">
      <c r="A196" s="2" t="s">
        <v>23</v>
      </c>
      <c r="B196" s="385" t="str">
        <f>$B$6</f>
        <v>Krajské finále LK</v>
      </c>
      <c r="C196" s="386"/>
      <c r="D196" s="245" t="s">
        <v>24</v>
      </c>
      <c r="E196" s="385" t="str">
        <f>$E$6</f>
        <v>Turnov</v>
      </c>
      <c r="F196" s="386"/>
      <c r="G196" s="241" t="s">
        <v>25</v>
      </c>
      <c r="H196" s="53"/>
      <c r="I196" s="370">
        <f>$H$6</f>
        <v>0</v>
      </c>
      <c r="J196" s="371"/>
      <c r="L196" s="2"/>
      <c r="M196" s="27"/>
      <c r="O196" s="244"/>
    </row>
    <row r="197" spans="1:15" ht="19.5" customHeight="1" thickBot="1">
      <c r="A197" s="2" t="s">
        <v>26</v>
      </c>
      <c r="B197" s="183">
        <f>$B$7</f>
        <v>1</v>
      </c>
      <c r="C197" s="184" t="s">
        <v>27</v>
      </c>
      <c r="D197" s="27"/>
      <c r="E197" s="27"/>
      <c r="F197" s="242"/>
      <c r="G197" s="242"/>
      <c r="H197" s="242"/>
      <c r="I197" s="2"/>
      <c r="J197" s="2"/>
      <c r="L197" s="2"/>
      <c r="M197" s="2"/>
      <c r="O197" s="219"/>
    </row>
    <row r="198" spans="1:15" ht="19.5" customHeight="1">
      <c r="A198" s="17" t="s">
        <v>0</v>
      </c>
      <c r="B198" s="387" t="s">
        <v>132</v>
      </c>
      <c r="C198" s="19" t="s">
        <v>1</v>
      </c>
      <c r="D198" s="18" t="s">
        <v>3</v>
      </c>
      <c r="E198" s="19" t="s">
        <v>5</v>
      </c>
      <c r="F198" s="12" t="s">
        <v>6</v>
      </c>
      <c r="I198" s="20" t="s">
        <v>8</v>
      </c>
      <c r="J198" s="13" t="s">
        <v>9</v>
      </c>
      <c r="K198" s="7"/>
      <c r="O198" s="219"/>
    </row>
    <row r="199" spans="1:15" ht="19.5" customHeight="1" thickBot="1">
      <c r="A199" s="21"/>
      <c r="B199" s="388"/>
      <c r="C199" s="23" t="s">
        <v>2</v>
      </c>
      <c r="D199" s="22" t="s">
        <v>4</v>
      </c>
      <c r="E199" s="23" t="s">
        <v>11</v>
      </c>
      <c r="F199" s="22" t="s">
        <v>7</v>
      </c>
      <c r="I199" s="24"/>
      <c r="J199" s="16" t="s">
        <v>10</v>
      </c>
      <c r="K199" s="7"/>
      <c r="O199" s="219"/>
    </row>
    <row r="200" spans="1:15" ht="19.5" customHeight="1">
      <c r="A200" s="4"/>
      <c r="B200" s="274"/>
      <c r="C200" s="275" t="s">
        <v>257</v>
      </c>
      <c r="D200" s="274">
        <v>95</v>
      </c>
      <c r="E200" s="271"/>
      <c r="F200" s="376">
        <f>'60 m '!$F$13</f>
        <v>8.56</v>
      </c>
      <c r="G200" s="358"/>
      <c r="H200" s="377"/>
      <c r="I200" s="198">
        <f>IF(AND(F200&gt;6.8,F200&lt;12.8),IF(B$7=1,ROUNDDOWN(46.0849*(12.76-F200)^1.81,0),ROUNDDOWN(46.0849*(13-F200)^1.81,)),0)</f>
        <v>618</v>
      </c>
      <c r="J200" s="18"/>
      <c r="K200" s="7"/>
      <c r="L200" s="2"/>
      <c r="M200" s="108"/>
      <c r="O200" s="235"/>
    </row>
    <row r="201" spans="1:15" ht="19.5" customHeight="1">
      <c r="A201" s="4" t="s">
        <v>12</v>
      </c>
      <c r="B201" s="274"/>
      <c r="C201" s="275" t="s">
        <v>258</v>
      </c>
      <c r="D201" s="274">
        <v>96</v>
      </c>
      <c r="E201" s="271"/>
      <c r="F201" s="375">
        <f>'60 m '!$F$25</f>
        <v>8.71</v>
      </c>
      <c r="G201" s="373"/>
      <c r="H201" s="339"/>
      <c r="I201" s="144">
        <f>IF(AND(F201&gt;6.8,F201&lt;12.8),IF(B$7=1,ROUNDDOWN(46.0849*(12.76-F201)^1.81,0),ROUNDDOWN(46.0849*(13-F201)^1.81,)),0)</f>
        <v>579</v>
      </c>
      <c r="J201" s="143">
        <f>SUM(I200,I201,I202)-MINA(I200,I201,I202)</f>
        <v>1197</v>
      </c>
      <c r="L201" s="2"/>
      <c r="M201" s="94"/>
      <c r="O201" s="235"/>
    </row>
    <row r="202" spans="1:15" ht="19.5" customHeight="1">
      <c r="A202" s="5"/>
      <c r="B202" s="276"/>
      <c r="C202" s="277" t="s">
        <v>259</v>
      </c>
      <c r="D202" s="276">
        <v>97</v>
      </c>
      <c r="E202" s="277"/>
      <c r="F202" s="375">
        <f>'60 m '!$F$35</f>
        <v>9.36</v>
      </c>
      <c r="G202" s="339"/>
      <c r="H202" s="340"/>
      <c r="I202" s="144">
        <f>IF(AND(F202&gt;6.8,F202&lt;12.8),IF(B$7=1,ROUNDDOWN(46.0849*(12.76-F202)^1.81,0),ROUNDDOWN(46.0849*(13-F202)^1.81,)),0)</f>
        <v>422</v>
      </c>
      <c r="J202" s="11"/>
      <c r="K202" s="7"/>
      <c r="L202" s="2"/>
      <c r="M202" s="99"/>
      <c r="O202" s="235"/>
    </row>
    <row r="203" spans="1:15" ht="19.5" customHeight="1">
      <c r="A203" s="4"/>
      <c r="B203" s="274"/>
      <c r="C203" s="275" t="s">
        <v>260</v>
      </c>
      <c r="D203" s="274">
        <v>96</v>
      </c>
      <c r="E203" s="271"/>
      <c r="F203" s="199">
        <f>'600 m'!$F$12</f>
        <v>1</v>
      </c>
      <c r="G203" s="200" t="s">
        <v>150</v>
      </c>
      <c r="H203" s="231">
        <f>'600 m'!$H$12</f>
        <v>54.77</v>
      </c>
      <c r="I203" s="101">
        <f>M203</f>
        <v>588</v>
      </c>
      <c r="J203" s="12"/>
      <c r="K203" s="114"/>
      <c r="L203" s="208">
        <f>F203*60+H203</f>
        <v>114.77000000000001</v>
      </c>
      <c r="M203" s="209">
        <f>IF(L203&gt;0,(INT(POWER(185-L203,1.88)*0.19889)),0)</f>
        <v>588</v>
      </c>
      <c r="O203" s="235"/>
    </row>
    <row r="204" spans="1:15" ht="19.5" customHeight="1">
      <c r="A204" s="4" t="s">
        <v>145</v>
      </c>
      <c r="B204" s="274"/>
      <c r="C204" s="275" t="s">
        <v>261</v>
      </c>
      <c r="D204" s="274">
        <v>96</v>
      </c>
      <c r="E204" s="271"/>
      <c r="F204" s="202">
        <f>'600 m'!$F$22</f>
        <v>2</v>
      </c>
      <c r="G204" s="203" t="s">
        <v>150</v>
      </c>
      <c r="H204" s="232">
        <f>'600 m'!$H$22</f>
        <v>1.43</v>
      </c>
      <c r="I204" s="26">
        <f>M204</f>
        <v>488</v>
      </c>
      <c r="J204" s="139">
        <f>SUM(I203,I204,I205)-MINA(I203,I204,I205)</f>
        <v>1076</v>
      </c>
      <c r="K204" s="99"/>
      <c r="L204" s="208">
        <f>F204*60+H204</f>
        <v>121.43</v>
      </c>
      <c r="M204" s="209">
        <f>IF(L204&gt;0,(INT(POWER(185-L204,1.88)*0.19889)),0)</f>
        <v>488</v>
      </c>
      <c r="O204" s="235"/>
    </row>
    <row r="205" spans="1:15" ht="19.5" customHeight="1">
      <c r="A205" s="6"/>
      <c r="B205" s="276"/>
      <c r="C205" s="276"/>
      <c r="D205" s="276"/>
      <c r="E205" s="277"/>
      <c r="F205" s="202">
        <f>'600 m'!$F$30</f>
        <v>0</v>
      </c>
      <c r="G205" s="203" t="s">
        <v>150</v>
      </c>
      <c r="H205" s="232">
        <f>'600 m'!$H$30</f>
        <v>0</v>
      </c>
      <c r="I205" s="102">
        <f>M205</f>
        <v>0</v>
      </c>
      <c r="J205" s="11"/>
      <c r="K205" s="108"/>
      <c r="L205" s="208">
        <f>F205*60+H205</f>
        <v>0</v>
      </c>
      <c r="M205" s="209">
        <f>IF(L205&gt;0,(INT(POWER(185-L205,1.88)*0.19889)),0)</f>
        <v>0</v>
      </c>
      <c r="O205" s="235"/>
    </row>
    <row r="206" spans="1:15" ht="19.5" customHeight="1">
      <c r="A206" s="4"/>
      <c r="B206" s="278"/>
      <c r="C206" s="273" t="s">
        <v>257</v>
      </c>
      <c r="D206" s="273">
        <v>95</v>
      </c>
      <c r="E206" s="271"/>
      <c r="F206" s="344">
        <f>výška!$O$10</f>
        <v>145</v>
      </c>
      <c r="G206" s="345"/>
      <c r="H206" s="346"/>
      <c r="I206" s="145">
        <f>IF(AND(F206&gt;75),ROUNDDOWN(1.84523*(F206-75)^1.348,0),0)</f>
        <v>566</v>
      </c>
      <c r="J206" s="12"/>
      <c r="K206" s="99"/>
      <c r="L206" s="99"/>
      <c r="M206" s="2"/>
      <c r="O206" s="244"/>
    </row>
    <row r="207" spans="1:15" ht="19.5" customHeight="1">
      <c r="A207" s="4" t="s">
        <v>13</v>
      </c>
      <c r="B207" s="278"/>
      <c r="C207" s="274" t="s">
        <v>261</v>
      </c>
      <c r="D207" s="274">
        <v>96</v>
      </c>
      <c r="E207" s="271"/>
      <c r="F207" s="338">
        <f>výška!$O$18</f>
        <v>115</v>
      </c>
      <c r="G207" s="339"/>
      <c r="H207" s="340"/>
      <c r="I207" s="145">
        <f>IF(AND(F207&gt;75),ROUNDDOWN(1.84523*(F207-75)^1.348,0),0)</f>
        <v>266</v>
      </c>
      <c r="J207" s="139">
        <f>SUM(I206,I207,I208)-MINA(I206,I207,I208)</f>
        <v>925</v>
      </c>
      <c r="K207" s="99"/>
      <c r="L207" s="99"/>
      <c r="M207" s="2"/>
      <c r="O207" s="244"/>
    </row>
    <row r="208" spans="1:15" ht="19.5" customHeight="1">
      <c r="A208" s="5"/>
      <c r="B208" s="276"/>
      <c r="C208" s="277" t="s">
        <v>280</v>
      </c>
      <c r="D208" s="276"/>
      <c r="E208" s="277"/>
      <c r="F208" s="341">
        <f>výška!$O$26</f>
        <v>125</v>
      </c>
      <c r="G208" s="342"/>
      <c r="H208" s="343"/>
      <c r="I208" s="145">
        <f>IF(AND(F208&gt;75),ROUNDDOWN(1.84523*(F208-75)^1.348,0),0)</f>
        <v>359</v>
      </c>
      <c r="J208" s="11"/>
      <c r="K208" s="108"/>
      <c r="L208" s="99"/>
      <c r="M208" s="2"/>
      <c r="O208" s="244"/>
    </row>
    <row r="209" spans="1:15" ht="19.5" customHeight="1">
      <c r="A209" s="4"/>
      <c r="B209" s="274"/>
      <c r="C209" s="274" t="s">
        <v>259</v>
      </c>
      <c r="D209" s="274">
        <v>96</v>
      </c>
      <c r="E209" s="271"/>
      <c r="F209" s="338">
        <f>dálka!$N$9</f>
        <v>406</v>
      </c>
      <c r="G209" s="373"/>
      <c r="H209" s="340"/>
      <c r="I209" s="194">
        <f>IF(AND(F209&gt;210),ROUNDDOWN(0.188807*(F209-210)^1.41,0),0)</f>
        <v>322</v>
      </c>
      <c r="J209" s="12"/>
      <c r="K209" s="99"/>
      <c r="L209" s="99"/>
      <c r="M209" s="2"/>
      <c r="O209" s="244"/>
    </row>
    <row r="210" spans="1:15" ht="19.5" customHeight="1">
      <c r="A210" s="4" t="s">
        <v>14</v>
      </c>
      <c r="B210" s="274"/>
      <c r="C210" s="275" t="s">
        <v>262</v>
      </c>
      <c r="D210" s="274">
        <v>97</v>
      </c>
      <c r="E210" s="271"/>
      <c r="F210" s="338">
        <f>dálka!$N$17</f>
        <v>377</v>
      </c>
      <c r="G210" s="373"/>
      <c r="H210" s="340"/>
      <c r="I210" s="145">
        <f>IF(AND(F210&gt;210),ROUNDDOWN(0.188807*(F210-210)^1.41,0),0)</f>
        <v>257</v>
      </c>
      <c r="J210" s="139">
        <f>SUM(I209,I210,I211)-MINA(I209,I210,I211)</f>
        <v>609</v>
      </c>
      <c r="K210" s="145"/>
      <c r="L210" s="99"/>
      <c r="M210" s="2"/>
      <c r="O210" s="94"/>
    </row>
    <row r="211" spans="1:15" ht="19.5" customHeight="1">
      <c r="A211" s="5"/>
      <c r="B211" s="276"/>
      <c r="C211" s="277" t="s">
        <v>263</v>
      </c>
      <c r="D211" s="276">
        <v>96</v>
      </c>
      <c r="E211" s="277"/>
      <c r="F211" s="341">
        <f>dálka!$N$25</f>
        <v>391</v>
      </c>
      <c r="G211" s="342"/>
      <c r="H211" s="343"/>
      <c r="I211" s="145">
        <f>IF(AND(F211&gt;210),ROUNDDOWN(0.188807*(F211-210)^1.41,0),0)</f>
        <v>287</v>
      </c>
      <c r="J211" s="11"/>
      <c r="K211" s="94"/>
      <c r="L211" s="99"/>
      <c r="M211" s="2"/>
      <c r="O211" s="94"/>
    </row>
    <row r="212" spans="1:15" ht="19.5" customHeight="1">
      <c r="A212" s="4"/>
      <c r="B212" s="274"/>
      <c r="C212" s="275" t="s">
        <v>262</v>
      </c>
      <c r="D212" s="274">
        <v>96</v>
      </c>
      <c r="E212" s="271"/>
      <c r="F212" s="350">
        <f>míček!$N$8</f>
        <v>32.95</v>
      </c>
      <c r="G212" s="345"/>
      <c r="H212" s="346"/>
      <c r="I212">
        <f>IF(AND(F212&gt;7.95),ROUNDDOWN(7.86*(F212-7.95)^1.1,0),0)</f>
        <v>271</v>
      </c>
      <c r="J212" s="12"/>
      <c r="K212" s="99"/>
      <c r="L212" s="99"/>
      <c r="M212" s="2"/>
      <c r="O212" s="27"/>
    </row>
    <row r="213" spans="1:15" ht="19.5" customHeight="1">
      <c r="A213" s="4" t="s">
        <v>105</v>
      </c>
      <c r="B213" s="274"/>
      <c r="C213" s="275" t="s">
        <v>258</v>
      </c>
      <c r="D213" s="274">
        <v>96</v>
      </c>
      <c r="E213" s="271"/>
      <c r="F213" s="375">
        <f>míček!$N$16</f>
        <v>38.18</v>
      </c>
      <c r="G213" s="373"/>
      <c r="H213" s="340"/>
      <c r="I213">
        <f>IF(AND(F213&gt;7.95),ROUNDDOWN(7.86*(F213-7.95)^1.1,0),0)</f>
        <v>334</v>
      </c>
      <c r="J213" s="139">
        <f>SUM(I212,I213,I214)-MINA(I212,I213,I214)</f>
        <v>605</v>
      </c>
      <c r="K213" s="108"/>
      <c r="L213" s="99"/>
      <c r="M213" s="2"/>
      <c r="O213" s="27"/>
    </row>
    <row r="214" spans="1:15" ht="19.5" customHeight="1">
      <c r="A214" s="5"/>
      <c r="B214" s="276"/>
      <c r="C214" s="277" t="s">
        <v>264</v>
      </c>
      <c r="D214" s="276">
        <v>96</v>
      </c>
      <c r="E214" s="277"/>
      <c r="F214" s="374">
        <f>míček!$N$24</f>
        <v>31.48</v>
      </c>
      <c r="G214" s="342"/>
      <c r="H214" s="343"/>
      <c r="I214" s="33">
        <f>IF(AND(F214&gt;7.95),ROUNDDOWN(7.86*(F214-7.95)^1.1,0),0)</f>
        <v>253</v>
      </c>
      <c r="J214" s="11"/>
      <c r="K214" s="94"/>
      <c r="L214" s="99"/>
      <c r="M214" s="2"/>
      <c r="O214" s="27"/>
    </row>
    <row r="215" spans="1:15" ht="19.5" customHeight="1">
      <c r="A215" s="4">
        <v>1</v>
      </c>
      <c r="B215" s="278"/>
      <c r="C215" s="273" t="s">
        <v>272</v>
      </c>
      <c r="D215" s="279"/>
      <c r="E215" s="271"/>
      <c r="F215" s="374">
        <f>'4x60 m'!$G$8</f>
        <v>34.87</v>
      </c>
      <c r="G215" s="342"/>
      <c r="H215" s="343"/>
      <c r="I215" s="146">
        <f>IF(AND(F215&gt;26.8,F215&lt;50.24),IF(B$7=1,ROUNDDOWN(3.84286*(50-F215)^1.81,0),ROUNDDOWN(3.84286*(50.24-F215)^1.81,)),0)</f>
        <v>525</v>
      </c>
      <c r="J215" s="12"/>
      <c r="K215" s="99"/>
      <c r="L215" s="99"/>
      <c r="M215" s="2"/>
      <c r="O215" s="27"/>
    </row>
    <row r="216" spans="1:15" ht="19.5" customHeight="1">
      <c r="A216" s="4" t="s">
        <v>15</v>
      </c>
      <c r="B216" s="278"/>
      <c r="C216" s="280" t="s">
        <v>271</v>
      </c>
      <c r="D216" s="281"/>
      <c r="E216" s="95"/>
      <c r="F216" s="347"/>
      <c r="G216" s="339"/>
      <c r="H216" s="340"/>
      <c r="I216" s="145"/>
      <c r="J216" s="12"/>
      <c r="K216" s="108"/>
      <c r="L216" s="99"/>
      <c r="M216" s="2"/>
      <c r="O216" s="27"/>
    </row>
    <row r="217" spans="1:15" ht="19.5" customHeight="1">
      <c r="A217" s="4"/>
      <c r="B217" s="278"/>
      <c r="C217" s="280" t="s">
        <v>270</v>
      </c>
      <c r="D217" s="281"/>
      <c r="E217" s="95"/>
      <c r="F217" s="348"/>
      <c r="G217" s="339"/>
      <c r="H217" s="340"/>
      <c r="I217" s="145"/>
      <c r="J217" s="139">
        <f>MAX(I215,I219)</f>
        <v>525</v>
      </c>
      <c r="K217" s="99"/>
      <c r="O217" s="27"/>
    </row>
    <row r="218" spans="1:15" ht="19.5" customHeight="1">
      <c r="A218" s="7"/>
      <c r="B218" s="282"/>
      <c r="C218" s="283" t="s">
        <v>259</v>
      </c>
      <c r="D218" s="283"/>
      <c r="E218" s="96"/>
      <c r="F218" s="349"/>
      <c r="G218" s="342"/>
      <c r="H218" s="343"/>
      <c r="I218" s="150"/>
      <c r="J218" s="11"/>
      <c r="K218" s="99"/>
      <c r="O218" s="27"/>
    </row>
    <row r="219" spans="1:15" ht="19.5" customHeight="1">
      <c r="A219" s="7">
        <v>2</v>
      </c>
      <c r="B219" s="274"/>
      <c r="C219" s="280" t="s">
        <v>269</v>
      </c>
      <c r="D219" s="280"/>
      <c r="E219" s="284"/>
      <c r="F219" s="374">
        <f>'4x60 m'!$G$41</f>
        <v>36.63</v>
      </c>
      <c r="G219" s="342"/>
      <c r="H219" s="343"/>
      <c r="I219" s="146">
        <f>IF(AND(F219&gt;26.8,F219&lt;50.24),IF(B$7=1,ROUNDDOWN(3.84286*(50-F219)^1.81,0),ROUNDDOWN(3.84286*(50.24-F219)^1.81,)),0)</f>
        <v>419</v>
      </c>
      <c r="J219" s="12"/>
      <c r="K219" s="99"/>
      <c r="O219" s="27"/>
    </row>
    <row r="220" spans="1:15" ht="19.5" customHeight="1">
      <c r="A220" s="4"/>
      <c r="B220" s="274"/>
      <c r="C220" s="280" t="s">
        <v>268</v>
      </c>
      <c r="D220" s="280"/>
      <c r="E220" s="95"/>
      <c r="F220" s="347"/>
      <c r="G220" s="339"/>
      <c r="H220" s="340"/>
      <c r="I220" s="145"/>
      <c r="J220" s="12"/>
      <c r="K220" s="99"/>
      <c r="O220" s="27"/>
    </row>
    <row r="221" spans="1:15" ht="19.5" customHeight="1">
      <c r="A221" s="4"/>
      <c r="B221" s="274"/>
      <c r="C221" s="280" t="s">
        <v>267</v>
      </c>
      <c r="D221" s="280"/>
      <c r="E221" s="95"/>
      <c r="F221" s="348"/>
      <c r="G221" s="339"/>
      <c r="H221" s="340"/>
      <c r="I221" s="145"/>
      <c r="J221" s="12"/>
      <c r="O221" s="27"/>
    </row>
    <row r="222" spans="1:15" ht="19.5" customHeight="1" thickBot="1">
      <c r="A222" s="5"/>
      <c r="B222" s="276"/>
      <c r="C222" s="283" t="s">
        <v>266</v>
      </c>
      <c r="D222" s="283"/>
      <c r="E222" s="96"/>
      <c r="F222" s="349"/>
      <c r="G222" s="342"/>
      <c r="H222" s="343"/>
      <c r="I222" s="150"/>
      <c r="J222" s="22"/>
      <c r="O222" s="27"/>
    </row>
    <row r="223" spans="3:15" ht="19.5" customHeight="1">
      <c r="C223" s="95"/>
      <c r="D223" s="95"/>
      <c r="E223" s="95"/>
      <c r="F223" s="95"/>
      <c r="G223" s="146"/>
      <c r="H223" s="146"/>
      <c r="O223" s="27"/>
    </row>
    <row r="224" spans="1:16" ht="19.5" customHeight="1">
      <c r="A224" s="4" t="s">
        <v>16</v>
      </c>
      <c r="B224" s="285"/>
      <c r="C224" s="97" t="s">
        <v>17</v>
      </c>
      <c r="D224" s="286"/>
      <c r="E224" s="98"/>
      <c r="F224" s="98" t="s">
        <v>18</v>
      </c>
      <c r="G224" s="147"/>
      <c r="J224" s="148">
        <f>SUM(J200:J217)</f>
        <v>4937</v>
      </c>
      <c r="O224" s="27"/>
      <c r="P224" s="2"/>
    </row>
    <row r="225" spans="3:16" ht="19.5" customHeight="1">
      <c r="C225" s="95"/>
      <c r="D225" s="95"/>
      <c r="E225" s="95"/>
      <c r="F225" s="95"/>
      <c r="G225" s="146"/>
      <c r="H225" s="146"/>
      <c r="N225" s="2"/>
      <c r="O225" s="27"/>
      <c r="P225" s="2"/>
    </row>
    <row r="226" spans="3:16" ht="19.5" customHeight="1">
      <c r="C226" s="95"/>
      <c r="D226" s="95"/>
      <c r="E226" s="95"/>
      <c r="F226" s="95"/>
      <c r="G226" s="146"/>
      <c r="H226" s="146"/>
      <c r="N226" s="2"/>
      <c r="O226" s="27"/>
      <c r="P226" s="2"/>
    </row>
    <row r="227" spans="3:16" ht="19.5" customHeight="1">
      <c r="C227" s="95"/>
      <c r="D227" s="95"/>
      <c r="E227" s="95"/>
      <c r="F227" s="95"/>
      <c r="G227" s="146"/>
      <c r="H227" s="146"/>
      <c r="N227" s="2"/>
      <c r="O227" s="27"/>
      <c r="P227" s="47"/>
    </row>
    <row r="228" spans="3:16" ht="19.5" customHeight="1">
      <c r="C228" s="95"/>
      <c r="D228" s="95"/>
      <c r="E228" s="95"/>
      <c r="F228" s="95"/>
      <c r="G228" s="146"/>
      <c r="H228" s="146"/>
      <c r="N228" s="2"/>
      <c r="O228" s="27"/>
      <c r="P228" s="2"/>
    </row>
    <row r="229" spans="1:15" ht="24.75" customHeight="1">
      <c r="A229" s="264" t="s">
        <v>178</v>
      </c>
      <c r="C229" s="378" t="s">
        <v>19</v>
      </c>
      <c r="D229" s="373"/>
      <c r="F229" s="190" t="s">
        <v>134</v>
      </c>
      <c r="G229" s="173"/>
      <c r="H229" s="173"/>
      <c r="K229" s="2"/>
      <c r="N229" s="2"/>
      <c r="O229" s="27"/>
    </row>
    <row r="230" spans="1:15" ht="19.5" customHeight="1" thickBot="1">
      <c r="A230" s="3">
        <v>7</v>
      </c>
      <c r="C230" s="270" t="s">
        <v>116</v>
      </c>
      <c r="D230" s="271"/>
      <c r="E230" s="166" t="s">
        <v>119</v>
      </c>
      <c r="F230" s="165"/>
      <c r="H230" s="146"/>
      <c r="K230" s="2"/>
      <c r="L230" s="2"/>
      <c r="M230" s="2"/>
      <c r="N230" s="2"/>
      <c r="O230" s="27"/>
    </row>
    <row r="231" spans="1:15" ht="19.5" customHeight="1">
      <c r="A231" t="s">
        <v>20</v>
      </c>
      <c r="B231" s="379" t="str">
        <f>B$3</f>
        <v>mladší žákyně </v>
      </c>
      <c r="C231" s="380"/>
      <c r="D231" s="239" t="str">
        <f>D$3</f>
        <v>roč :</v>
      </c>
      <c r="E231" s="240" t="str">
        <f>E$3</f>
        <v>90-91</v>
      </c>
      <c r="I231" s="2"/>
      <c r="J231" s="2"/>
      <c r="K231" s="2"/>
      <c r="L231" s="2"/>
      <c r="M231" s="2"/>
      <c r="N231" s="2"/>
      <c r="O231" s="27"/>
    </row>
    <row r="232" spans="1:15" ht="19.5" customHeight="1">
      <c r="A232" t="s">
        <v>21</v>
      </c>
      <c r="B232" s="368"/>
      <c r="C232" s="366"/>
      <c r="D232" s="366"/>
      <c r="E232" s="366"/>
      <c r="F232" s="366"/>
      <c r="G232" s="366"/>
      <c r="H232" s="366"/>
      <c r="I232" s="366"/>
      <c r="J232" s="367"/>
      <c r="K232" s="2"/>
      <c r="L232" s="2"/>
      <c r="M232" s="2"/>
      <c r="N232" s="2"/>
      <c r="O232" s="244"/>
    </row>
    <row r="233" spans="1:15" ht="19.5" customHeight="1">
      <c r="A233" t="s">
        <v>22</v>
      </c>
      <c r="B233" s="368"/>
      <c r="C233" s="366"/>
      <c r="D233" s="366"/>
      <c r="E233" s="366"/>
      <c r="F233" s="366"/>
      <c r="G233" s="366"/>
      <c r="H233" s="366"/>
      <c r="I233" s="366"/>
      <c r="J233" s="367"/>
      <c r="K233" s="2"/>
      <c r="L233" s="2"/>
      <c r="M233" s="27"/>
      <c r="O233" s="244"/>
    </row>
    <row r="234" spans="1:15" ht="19.5" customHeight="1">
      <c r="A234" s="2" t="s">
        <v>23</v>
      </c>
      <c r="B234" s="385" t="str">
        <f>$B$6</f>
        <v>Krajské finále LK</v>
      </c>
      <c r="C234" s="386"/>
      <c r="D234" s="245" t="s">
        <v>24</v>
      </c>
      <c r="E234" s="385" t="str">
        <f>$E$6</f>
        <v>Turnov</v>
      </c>
      <c r="F234" s="386"/>
      <c r="G234" s="241" t="s">
        <v>25</v>
      </c>
      <c r="H234" s="53"/>
      <c r="I234" s="370">
        <f>$H$6</f>
        <v>0</v>
      </c>
      <c r="J234" s="371"/>
      <c r="L234" s="2"/>
      <c r="M234" s="2"/>
      <c r="O234" s="244"/>
    </row>
    <row r="235" spans="1:15" ht="19.5" customHeight="1" thickBot="1">
      <c r="A235" s="2" t="s">
        <v>26</v>
      </c>
      <c r="B235" s="183">
        <f>$B$7</f>
        <v>1</v>
      </c>
      <c r="C235" s="184" t="s">
        <v>27</v>
      </c>
      <c r="D235" s="27"/>
      <c r="E235" s="27"/>
      <c r="F235" s="242"/>
      <c r="G235" s="242"/>
      <c r="H235" s="242"/>
      <c r="I235" s="2"/>
      <c r="J235" s="2"/>
      <c r="O235" s="219"/>
    </row>
    <row r="236" spans="1:15" ht="19.5" customHeight="1">
      <c r="A236" s="17" t="s">
        <v>0</v>
      </c>
      <c r="B236" s="387" t="s">
        <v>132</v>
      </c>
      <c r="C236" s="19" t="s">
        <v>1</v>
      </c>
      <c r="D236" s="18" t="s">
        <v>3</v>
      </c>
      <c r="E236" s="19" t="s">
        <v>5</v>
      </c>
      <c r="F236" s="12" t="s">
        <v>6</v>
      </c>
      <c r="I236" s="20" t="s">
        <v>8</v>
      </c>
      <c r="J236" s="13" t="s">
        <v>9</v>
      </c>
      <c r="K236" s="7"/>
      <c r="O236" s="219"/>
    </row>
    <row r="237" spans="1:15" ht="19.5" customHeight="1" thickBot="1">
      <c r="A237" s="21"/>
      <c r="B237" s="388"/>
      <c r="C237" s="23" t="s">
        <v>2</v>
      </c>
      <c r="D237" s="12" t="s">
        <v>4</v>
      </c>
      <c r="E237" s="23" t="s">
        <v>11</v>
      </c>
      <c r="F237" s="22" t="s">
        <v>7</v>
      </c>
      <c r="I237" s="24"/>
      <c r="J237" s="16" t="s">
        <v>10</v>
      </c>
      <c r="K237" s="7"/>
      <c r="L237" s="2"/>
      <c r="M237" s="108"/>
      <c r="O237" s="219"/>
    </row>
    <row r="238" spans="1:15" ht="19.5" customHeight="1">
      <c r="A238" s="4"/>
      <c r="B238" s="274"/>
      <c r="C238" s="275"/>
      <c r="D238" s="273"/>
      <c r="E238" s="271"/>
      <c r="F238" s="376">
        <f>'60 m '!$F$16</f>
        <v>0</v>
      </c>
      <c r="G238" s="358"/>
      <c r="H238" s="377"/>
      <c r="I238" s="198">
        <f>IF(AND(F238&gt;6.8,F238&lt;12.8),IF(B$7=1,ROUNDDOWN(46.0849*(12.76-F238)^1.81,0),ROUNDDOWN(46.0849*(13-F238)^1.81,)),0)</f>
        <v>0</v>
      </c>
      <c r="J238" s="18"/>
      <c r="K238" s="7"/>
      <c r="L238" s="2"/>
      <c r="M238" s="94"/>
      <c r="O238" s="235"/>
    </row>
    <row r="239" spans="1:15" ht="19.5" customHeight="1">
      <c r="A239" s="4" t="s">
        <v>12</v>
      </c>
      <c r="B239" s="274"/>
      <c r="C239" s="275"/>
      <c r="D239" s="274"/>
      <c r="E239" s="271"/>
      <c r="F239" s="375">
        <f>'60 m '!$F$26</f>
        <v>0</v>
      </c>
      <c r="G239" s="373"/>
      <c r="H239" s="339"/>
      <c r="I239" s="144">
        <f>IF(AND(F239&gt;6.8,F239&lt;12.8),IF(B$7=1,ROUNDDOWN(46.0849*(12.76-F239)^1.81,0),ROUNDDOWN(46.0849*(13-F239)^1.81,)),0)</f>
        <v>0</v>
      </c>
      <c r="J239" s="143">
        <f>SUM(I238,I239,I240)-MINA(I238,I239,I240)</f>
        <v>0</v>
      </c>
      <c r="L239" s="2"/>
      <c r="M239" s="99"/>
      <c r="O239" s="235"/>
    </row>
    <row r="240" spans="1:15" ht="19.5" customHeight="1">
      <c r="A240" s="5"/>
      <c r="B240" s="276"/>
      <c r="C240" s="277"/>
      <c r="D240" s="276"/>
      <c r="E240" s="277"/>
      <c r="F240" s="375">
        <f>'60 m '!$F$36</f>
        <v>0</v>
      </c>
      <c r="G240" s="339"/>
      <c r="H240" s="340"/>
      <c r="I240" s="144">
        <f>IF(AND(F240&gt;6.8,F240&lt;12.8),IF(B$7=1,ROUNDDOWN(46.0849*(12.76-F240)^1.81,0),ROUNDDOWN(46.0849*(13-F240)^1.81,)),0)</f>
        <v>0</v>
      </c>
      <c r="J240" s="11"/>
      <c r="K240" s="7"/>
      <c r="L240" s="2"/>
      <c r="M240" s="99"/>
      <c r="O240" s="235"/>
    </row>
    <row r="241" spans="1:15" ht="19.5" customHeight="1">
      <c r="A241" s="4"/>
      <c r="B241" s="274"/>
      <c r="C241" s="275"/>
      <c r="D241" s="274"/>
      <c r="E241" s="271"/>
      <c r="F241" s="199">
        <f>'600 m'!$F$13</f>
        <v>0</v>
      </c>
      <c r="G241" s="200" t="s">
        <v>150</v>
      </c>
      <c r="H241" s="231">
        <f>'600 m'!$H$13</f>
        <v>0</v>
      </c>
      <c r="I241" s="101">
        <f>M241</f>
        <v>0</v>
      </c>
      <c r="J241" s="12"/>
      <c r="K241" s="114"/>
      <c r="L241" s="208">
        <f>F241*60+H241</f>
        <v>0</v>
      </c>
      <c r="M241" s="209">
        <f>IF(L241&gt;0,(INT(POWER(185-L241,1.88)*0.19889)),0)</f>
        <v>0</v>
      </c>
      <c r="O241" s="235"/>
    </row>
    <row r="242" spans="1:15" ht="19.5" customHeight="1">
      <c r="A242" s="4" t="s">
        <v>145</v>
      </c>
      <c r="B242" s="274"/>
      <c r="C242" s="275"/>
      <c r="D242" s="274"/>
      <c r="E242" s="271"/>
      <c r="F242" s="202">
        <f>'600 m'!$F$23</f>
        <v>0</v>
      </c>
      <c r="G242" s="203" t="s">
        <v>150</v>
      </c>
      <c r="H242" s="232">
        <f>'600 m'!$H$23</f>
        <v>0</v>
      </c>
      <c r="I242" s="26">
        <f>M242</f>
        <v>0</v>
      </c>
      <c r="J242" s="139">
        <f>SUM(I241,I242,I243)-MINA(I241,I242,I243)</f>
        <v>0</v>
      </c>
      <c r="K242" s="99"/>
      <c r="L242" s="208">
        <f>F242*60+H242</f>
        <v>0</v>
      </c>
      <c r="M242" s="209">
        <f>IF(L242&gt;0,(INT(POWER(185-L242,1.88)*0.19889)),0)</f>
        <v>0</v>
      </c>
      <c r="O242" s="235"/>
    </row>
    <row r="243" spans="1:15" ht="19.5" customHeight="1">
      <c r="A243" s="6"/>
      <c r="B243" s="276"/>
      <c r="C243" s="282"/>
      <c r="D243" s="276"/>
      <c r="E243" s="277"/>
      <c r="F243" s="202">
        <f>'600 m'!$F$31</f>
        <v>0</v>
      </c>
      <c r="G243" s="203" t="s">
        <v>150</v>
      </c>
      <c r="H243" s="232">
        <f>'600 m'!$H$31</f>
        <v>0</v>
      </c>
      <c r="I243" s="102">
        <f>M243</f>
        <v>0</v>
      </c>
      <c r="J243" s="11"/>
      <c r="K243" s="108"/>
      <c r="L243" s="208">
        <f>F243*60+H243</f>
        <v>0</v>
      </c>
      <c r="M243" s="209">
        <f>IF(L243&gt;0,(INT(POWER(185-L243,1.88)*0.19889)),0)</f>
        <v>0</v>
      </c>
      <c r="O243" s="235"/>
    </row>
    <row r="244" spans="1:15" ht="19.5" customHeight="1">
      <c r="A244" s="4"/>
      <c r="B244" s="278"/>
      <c r="C244" s="309"/>
      <c r="D244" s="274"/>
      <c r="E244" s="271"/>
      <c r="F244" s="344">
        <f>výška!$O$11</f>
        <v>0</v>
      </c>
      <c r="G244" s="345"/>
      <c r="H244" s="346"/>
      <c r="I244" s="145">
        <f>IF(AND(F244&gt;75),ROUNDDOWN(1.84523*(F244-75)^1.348,0),0)</f>
        <v>0</v>
      </c>
      <c r="J244" s="12"/>
      <c r="K244" s="99"/>
      <c r="L244" s="99"/>
      <c r="M244" s="2"/>
      <c r="O244" s="244"/>
    </row>
    <row r="245" spans="1:15" ht="19.5" customHeight="1">
      <c r="A245" s="4" t="s">
        <v>13</v>
      </c>
      <c r="B245" s="278"/>
      <c r="C245" s="278"/>
      <c r="D245" s="274"/>
      <c r="E245" s="271"/>
      <c r="F245" s="338">
        <f>výška!$O$19</f>
        <v>0</v>
      </c>
      <c r="G245" s="339"/>
      <c r="H245" s="340"/>
      <c r="I245" s="145">
        <f>IF(AND(F245&gt;75),ROUNDDOWN(1.84523*(F245-75)^1.348,0),0)</f>
        <v>0</v>
      </c>
      <c r="J245" s="139">
        <f>SUM(I244,I245,I246)-MINA(I244,I245,I246)</f>
        <v>0</v>
      </c>
      <c r="K245" s="99"/>
      <c r="L245" s="99"/>
      <c r="M245" s="2"/>
      <c r="O245" s="244"/>
    </row>
    <row r="246" spans="1:15" ht="19.5" customHeight="1">
      <c r="A246" s="5"/>
      <c r="B246" s="276"/>
      <c r="C246" s="277"/>
      <c r="D246" s="276"/>
      <c r="E246" s="277"/>
      <c r="F246" s="341">
        <f>výška!$O$27</f>
        <v>0</v>
      </c>
      <c r="G246" s="342"/>
      <c r="H246" s="343"/>
      <c r="I246" s="145">
        <f>IF(AND(F246&gt;75),ROUNDDOWN(1.84523*(F246-75)^1.348,0),0)</f>
        <v>0</v>
      </c>
      <c r="J246" s="11"/>
      <c r="K246" s="108"/>
      <c r="L246" s="99"/>
      <c r="M246" s="2"/>
      <c r="O246" s="244"/>
    </row>
    <row r="247" spans="1:15" ht="19.5" customHeight="1">
      <c r="A247" s="4"/>
      <c r="B247" s="274"/>
      <c r="C247" s="278"/>
      <c r="D247" s="274"/>
      <c r="E247" s="271"/>
      <c r="F247" s="338">
        <f>dálka!$N$10</f>
        <v>0</v>
      </c>
      <c r="G247" s="373"/>
      <c r="H247" s="340"/>
      <c r="I247" s="194">
        <f>IF(AND(F247&gt;210),ROUNDDOWN(0.188807*(F247-210)^1.41,0),0)</f>
        <v>0</v>
      </c>
      <c r="J247" s="12"/>
      <c r="K247" s="99"/>
      <c r="L247" s="99"/>
      <c r="M247" s="2"/>
      <c r="O247" s="244"/>
    </row>
    <row r="248" spans="1:15" ht="19.5" customHeight="1">
      <c r="A248" s="4" t="s">
        <v>14</v>
      </c>
      <c r="B248" s="274"/>
      <c r="C248" s="275"/>
      <c r="D248" s="274"/>
      <c r="E248" s="271"/>
      <c r="F248" s="338">
        <f>dálka!$N$18</f>
        <v>0</v>
      </c>
      <c r="G248" s="373"/>
      <c r="H248" s="340"/>
      <c r="I248" s="145">
        <f>IF(AND(F248&gt;210),ROUNDDOWN(0.188807*(F248-210)^1.41,0),0)</f>
        <v>0</v>
      </c>
      <c r="J248" s="139">
        <f>SUM(I247,I248,I249)-MINA(I247,I248,I249)</f>
        <v>0</v>
      </c>
      <c r="K248" s="145"/>
      <c r="L248" s="99"/>
      <c r="M248" s="2"/>
      <c r="O248" s="94"/>
    </row>
    <row r="249" spans="1:15" ht="19.5" customHeight="1">
      <c r="A249" s="5"/>
      <c r="B249" s="276"/>
      <c r="C249" s="277"/>
      <c r="D249" s="276"/>
      <c r="E249" s="277"/>
      <c r="F249" s="341">
        <f>dálka!$N$26</f>
        <v>0</v>
      </c>
      <c r="G249" s="342"/>
      <c r="H249" s="343"/>
      <c r="I249" s="145">
        <f>IF(AND(F249&gt;210),ROUNDDOWN(0.188807*(F249-210)^1.41,0),0)</f>
        <v>0</v>
      </c>
      <c r="J249" s="11"/>
      <c r="K249" s="94"/>
      <c r="L249" s="99"/>
      <c r="M249" s="2"/>
      <c r="O249" s="94"/>
    </row>
    <row r="250" spans="1:15" ht="19.5" customHeight="1">
      <c r="A250" s="4"/>
      <c r="B250" s="274"/>
      <c r="C250" s="275"/>
      <c r="D250" s="274"/>
      <c r="E250" s="271"/>
      <c r="F250" s="350">
        <f>míček!$N$9</f>
        <v>0</v>
      </c>
      <c r="G250" s="345"/>
      <c r="H250" s="346"/>
      <c r="I250">
        <f>IF(AND(F250&gt;7.95),ROUNDDOWN(7.86*(F250-7.95)^1.1,0),0)</f>
        <v>0</v>
      </c>
      <c r="J250" s="12"/>
      <c r="K250" s="99"/>
      <c r="L250" s="99"/>
      <c r="M250" s="2"/>
      <c r="O250" s="94"/>
    </row>
    <row r="251" spans="1:15" ht="19.5" customHeight="1">
      <c r="A251" s="4" t="s">
        <v>105</v>
      </c>
      <c r="B251" s="274"/>
      <c r="C251" s="275"/>
      <c r="D251" s="274"/>
      <c r="E251" s="271"/>
      <c r="F251" s="375">
        <f>míček!$N$17</f>
        <v>0</v>
      </c>
      <c r="G251" s="373"/>
      <c r="H251" s="340"/>
      <c r="I251">
        <f>IF(AND(F251&gt;7.95),ROUNDDOWN(7.86*(F251-7.95)^1.1,0),0)</f>
        <v>0</v>
      </c>
      <c r="J251" s="139">
        <f>SUM(I250,I251,I252)-MINA(I250,I251,I252)</f>
        <v>0</v>
      </c>
      <c r="K251" s="108"/>
      <c r="L251" s="99"/>
      <c r="M251" s="2"/>
      <c r="O251" s="27"/>
    </row>
    <row r="252" spans="1:15" ht="19.5" customHeight="1">
      <c r="A252" s="5"/>
      <c r="B252" s="276"/>
      <c r="C252" s="277"/>
      <c r="D252" s="276"/>
      <c r="E252" s="277"/>
      <c r="F252" s="374">
        <f>míček!$N$25</f>
        <v>0</v>
      </c>
      <c r="G252" s="342"/>
      <c r="H252" s="343"/>
      <c r="I252" s="33">
        <f>IF(AND(F252&gt;7.95),ROUNDDOWN(7.86*(F252-7.95)^1.1,0),0)</f>
        <v>0</v>
      </c>
      <c r="J252" s="11"/>
      <c r="K252" s="94"/>
      <c r="L252" s="99"/>
      <c r="M252" s="2"/>
      <c r="O252" s="27"/>
    </row>
    <row r="253" spans="1:15" ht="19.5" customHeight="1">
      <c r="A253" s="4">
        <v>1</v>
      </c>
      <c r="B253" s="278"/>
      <c r="C253" s="273"/>
      <c r="D253" s="279"/>
      <c r="E253" s="271"/>
      <c r="F253" s="374">
        <f>'4x60 m'!$G$12</f>
        <v>0</v>
      </c>
      <c r="G253" s="342"/>
      <c r="H253" s="343"/>
      <c r="I253" s="146">
        <f>IF(AND(F253&gt;26.8,F253&lt;50.24),IF(B$7=1,ROUNDDOWN(3.84286*(50-F253)^1.81,0),ROUNDDOWN(3.84286*(50.24-F253)^1.81,)),0)</f>
        <v>0</v>
      </c>
      <c r="J253" s="12"/>
      <c r="K253" s="99"/>
      <c r="L253" s="99"/>
      <c r="M253" s="2"/>
      <c r="O253" s="27"/>
    </row>
    <row r="254" spans="1:15" ht="19.5" customHeight="1">
      <c r="A254" s="4" t="s">
        <v>15</v>
      </c>
      <c r="B254" s="278"/>
      <c r="C254" s="274"/>
      <c r="D254" s="281"/>
      <c r="E254" s="95"/>
      <c r="F254" s="347"/>
      <c r="G254" s="339"/>
      <c r="H254" s="340"/>
      <c r="I254" s="145"/>
      <c r="J254" s="12"/>
      <c r="K254" s="108"/>
      <c r="L254" s="99"/>
      <c r="M254" s="2"/>
      <c r="O254" s="27"/>
    </row>
    <row r="255" spans="1:16" ht="19.5" customHeight="1">
      <c r="A255" s="4"/>
      <c r="B255" s="278"/>
      <c r="C255" s="276"/>
      <c r="D255" s="281"/>
      <c r="E255" s="95"/>
      <c r="F255" s="348"/>
      <c r="G255" s="339"/>
      <c r="H255" s="340"/>
      <c r="I255" s="145"/>
      <c r="J255" s="139">
        <f>MAX(I253,I257)</f>
        <v>0</v>
      </c>
      <c r="K255" s="99"/>
      <c r="O255" s="27"/>
      <c r="P255" s="2"/>
    </row>
    <row r="256" spans="1:16" ht="19.5" customHeight="1">
      <c r="A256" s="7"/>
      <c r="B256" s="282"/>
      <c r="C256" s="276"/>
      <c r="D256" s="307"/>
      <c r="E256" s="96"/>
      <c r="F256" s="349"/>
      <c r="G256" s="342"/>
      <c r="H256" s="343"/>
      <c r="I256" s="150"/>
      <c r="J256" s="11"/>
      <c r="K256" s="99"/>
      <c r="O256" s="27"/>
      <c r="P256" s="2"/>
    </row>
    <row r="257" spans="1:16" ht="19.5" customHeight="1">
      <c r="A257" s="7">
        <v>2</v>
      </c>
      <c r="B257" s="274"/>
      <c r="C257" s="273"/>
      <c r="D257" s="280"/>
      <c r="E257" s="284"/>
      <c r="F257" s="374">
        <f>'4x60 m'!$G$45</f>
        <v>0</v>
      </c>
      <c r="G257" s="342"/>
      <c r="H257" s="343"/>
      <c r="I257" s="146">
        <f>IF(AND(F257&gt;26.8,F257&lt;50.24),IF(B$7=1,ROUNDDOWN(3.84286*(50-F257)^1.81,0),ROUNDDOWN(3.84286*(50.24-F257)^1.81,)),0)</f>
        <v>0</v>
      </c>
      <c r="J257" s="12"/>
      <c r="K257" s="99"/>
      <c r="O257" s="27"/>
      <c r="P257" s="2"/>
    </row>
    <row r="258" spans="1:16" ht="19.5" customHeight="1">
      <c r="A258" s="4"/>
      <c r="B258" s="274"/>
      <c r="C258" s="274"/>
      <c r="D258" s="280"/>
      <c r="E258" s="95"/>
      <c r="F258" s="347"/>
      <c r="G258" s="339"/>
      <c r="H258" s="340"/>
      <c r="I258" s="145"/>
      <c r="J258" s="12"/>
      <c r="K258" s="99"/>
      <c r="O258" s="27"/>
      <c r="P258" s="47"/>
    </row>
    <row r="259" spans="1:16" ht="19.5" customHeight="1">
      <c r="A259" s="4"/>
      <c r="B259" s="274"/>
      <c r="C259" s="275"/>
      <c r="D259" s="280"/>
      <c r="E259" s="95"/>
      <c r="F259" s="348"/>
      <c r="G259" s="339"/>
      <c r="H259" s="340"/>
      <c r="I259" s="145"/>
      <c r="J259" s="12"/>
      <c r="O259" s="27"/>
      <c r="P259" s="2"/>
    </row>
    <row r="260" spans="1:15" ht="19.5" customHeight="1" thickBot="1">
      <c r="A260" s="5"/>
      <c r="B260" s="276"/>
      <c r="C260" s="283"/>
      <c r="D260" s="283"/>
      <c r="E260" s="96"/>
      <c r="F260" s="349"/>
      <c r="G260" s="342"/>
      <c r="H260" s="343"/>
      <c r="I260" s="150"/>
      <c r="J260" s="22"/>
      <c r="N260" s="2"/>
      <c r="O260" s="27"/>
    </row>
    <row r="261" spans="3:15" ht="19.5" customHeight="1">
      <c r="C261" s="95"/>
      <c r="D261" s="95"/>
      <c r="E261" s="95"/>
      <c r="F261" s="95"/>
      <c r="G261" s="146"/>
      <c r="H261" s="146"/>
      <c r="N261" s="2"/>
      <c r="O261" s="27"/>
    </row>
    <row r="262" spans="1:15" ht="19.5" customHeight="1">
      <c r="A262" s="4" t="s">
        <v>16</v>
      </c>
      <c r="B262" s="285"/>
      <c r="C262" s="97" t="s">
        <v>17</v>
      </c>
      <c r="D262" s="286"/>
      <c r="E262" s="98"/>
      <c r="F262" s="98" t="s">
        <v>18</v>
      </c>
      <c r="G262" s="147"/>
      <c r="J262" s="148">
        <f>SUM(J238:J255)</f>
        <v>0</v>
      </c>
      <c r="N262" s="2"/>
      <c r="O262" s="27"/>
    </row>
    <row r="263" spans="1:15" ht="19.5" customHeight="1">
      <c r="A263" s="4"/>
      <c r="B263" s="248"/>
      <c r="C263" s="249"/>
      <c r="D263" s="250"/>
      <c r="E263" s="251"/>
      <c r="F263" s="98"/>
      <c r="G263" s="147"/>
      <c r="J263" s="155"/>
      <c r="N263" s="2"/>
      <c r="O263" s="27"/>
    </row>
    <row r="264" spans="1:15" ht="19.5" customHeight="1">
      <c r="A264" s="4"/>
      <c r="B264" s="248"/>
      <c r="C264" s="249"/>
      <c r="D264" s="250"/>
      <c r="E264" s="251"/>
      <c r="F264" s="98"/>
      <c r="G264" s="147"/>
      <c r="J264" s="155"/>
      <c r="N264" s="2"/>
      <c r="O264" s="244"/>
    </row>
    <row r="265" spans="1:15" ht="19.5" customHeight="1">
      <c r="A265" s="4"/>
      <c r="B265" s="248"/>
      <c r="C265" s="249"/>
      <c r="D265" s="250"/>
      <c r="E265" s="251"/>
      <c r="F265" s="98"/>
      <c r="G265" s="147"/>
      <c r="J265" s="155"/>
      <c r="O265" s="244"/>
    </row>
    <row r="266" spans="1:15" ht="19.5" customHeight="1">
      <c r="A266" s="4"/>
      <c r="B266" s="248"/>
      <c r="C266" s="249"/>
      <c r="D266" s="250"/>
      <c r="E266" s="251"/>
      <c r="F266" s="98"/>
      <c r="G266" s="147"/>
      <c r="J266" s="155"/>
      <c r="O266" s="244"/>
    </row>
    <row r="267" spans="1:15" ht="24.75" customHeight="1">
      <c r="A267" s="264" t="s">
        <v>178</v>
      </c>
      <c r="C267" s="378" t="s">
        <v>19</v>
      </c>
      <c r="D267" s="373"/>
      <c r="F267" s="190" t="s">
        <v>134</v>
      </c>
      <c r="G267" s="173"/>
      <c r="H267" s="173"/>
      <c r="K267" s="2"/>
      <c r="O267" s="244"/>
    </row>
    <row r="268" spans="1:15" ht="19.5" customHeight="1" thickBot="1">
      <c r="A268" s="3">
        <v>8</v>
      </c>
      <c r="C268" s="270" t="s">
        <v>116</v>
      </c>
      <c r="D268" s="271"/>
      <c r="E268" s="166" t="s">
        <v>119</v>
      </c>
      <c r="F268" s="165"/>
      <c r="H268" s="146"/>
      <c r="K268" s="2"/>
      <c r="L268" s="2"/>
      <c r="M268" s="2"/>
      <c r="O268" s="244"/>
    </row>
    <row r="269" spans="1:15" ht="19.5" customHeight="1">
      <c r="A269" t="s">
        <v>20</v>
      </c>
      <c r="B269" s="379" t="str">
        <f>B$3</f>
        <v>mladší žákyně </v>
      </c>
      <c r="C269" s="380"/>
      <c r="D269" s="239" t="str">
        <f>D$3</f>
        <v>roč :</v>
      </c>
      <c r="E269" s="240" t="str">
        <f>E$3</f>
        <v>90-91</v>
      </c>
      <c r="I269" s="2"/>
      <c r="J269" s="2"/>
      <c r="K269" s="2"/>
      <c r="L269" s="2"/>
      <c r="M269" s="2"/>
      <c r="O269" s="244"/>
    </row>
    <row r="270" spans="1:15" ht="19.5" customHeight="1">
      <c r="A270" t="s">
        <v>21</v>
      </c>
      <c r="B270" s="368"/>
      <c r="C270" s="366"/>
      <c r="D270" s="366"/>
      <c r="E270" s="366"/>
      <c r="F270" s="366"/>
      <c r="G270" s="366"/>
      <c r="H270" s="366"/>
      <c r="I270" s="366"/>
      <c r="J270" s="367"/>
      <c r="K270" s="2"/>
      <c r="L270" s="2"/>
      <c r="M270" s="2"/>
      <c r="O270" s="244"/>
    </row>
    <row r="271" spans="1:15" ht="19.5" customHeight="1">
      <c r="A271" t="s">
        <v>22</v>
      </c>
      <c r="B271" s="368"/>
      <c r="C271" s="366"/>
      <c r="D271" s="366"/>
      <c r="E271" s="366"/>
      <c r="F271" s="366"/>
      <c r="G271" s="366"/>
      <c r="H271" s="366"/>
      <c r="I271" s="366"/>
      <c r="J271" s="367"/>
      <c r="K271" s="2"/>
      <c r="L271" s="2"/>
      <c r="M271" s="27"/>
      <c r="O271" s="244"/>
    </row>
    <row r="272" spans="1:15" ht="19.5" customHeight="1">
      <c r="A272" s="2" t="s">
        <v>23</v>
      </c>
      <c r="B272" s="385" t="str">
        <f>$B$6</f>
        <v>Krajské finále LK</v>
      </c>
      <c r="C272" s="386"/>
      <c r="D272" s="245" t="s">
        <v>24</v>
      </c>
      <c r="E272" s="385" t="str">
        <f>$E$6</f>
        <v>Turnov</v>
      </c>
      <c r="F272" s="386"/>
      <c r="G272" s="246" t="s">
        <v>25</v>
      </c>
      <c r="H272" s="33"/>
      <c r="I272" s="372">
        <f>$H$6</f>
        <v>0</v>
      </c>
      <c r="J272" s="373"/>
      <c r="L272" s="2"/>
      <c r="M272" s="2"/>
      <c r="O272" s="244"/>
    </row>
    <row r="273" spans="1:15" ht="19.5" customHeight="1" thickBot="1">
      <c r="A273" s="2" t="s">
        <v>26</v>
      </c>
      <c r="B273" s="183">
        <f>$B$7</f>
        <v>1</v>
      </c>
      <c r="C273" s="184" t="s">
        <v>27</v>
      </c>
      <c r="D273" s="27"/>
      <c r="E273" s="27"/>
      <c r="F273" s="247"/>
      <c r="G273" s="247"/>
      <c r="H273" s="247"/>
      <c r="I273" s="23"/>
      <c r="J273" s="2"/>
      <c r="O273" s="219"/>
    </row>
    <row r="274" spans="1:15" ht="19.5" customHeight="1">
      <c r="A274" s="17" t="s">
        <v>0</v>
      </c>
      <c r="B274" s="387" t="s">
        <v>132</v>
      </c>
      <c r="C274" s="19" t="s">
        <v>1</v>
      </c>
      <c r="D274" s="18" t="s">
        <v>3</v>
      </c>
      <c r="E274" s="19" t="s">
        <v>5</v>
      </c>
      <c r="F274" s="12" t="s">
        <v>6</v>
      </c>
      <c r="I274" s="9" t="s">
        <v>8</v>
      </c>
      <c r="J274" s="13" t="s">
        <v>9</v>
      </c>
      <c r="K274" s="7"/>
      <c r="O274" s="219"/>
    </row>
    <row r="275" spans="1:15" ht="19.5" customHeight="1" thickBot="1">
      <c r="A275" s="21"/>
      <c r="B275" s="388"/>
      <c r="C275" s="23" t="s">
        <v>2</v>
      </c>
      <c r="D275" s="22" t="s">
        <v>4</v>
      </c>
      <c r="E275" s="23" t="s">
        <v>11</v>
      </c>
      <c r="F275" s="22" t="s">
        <v>7</v>
      </c>
      <c r="I275" s="24"/>
      <c r="J275" s="16" t="s">
        <v>10</v>
      </c>
      <c r="K275" s="7"/>
      <c r="L275" s="2"/>
      <c r="M275" s="108"/>
      <c r="O275" s="219"/>
    </row>
    <row r="276" spans="1:15" ht="19.5" customHeight="1">
      <c r="A276" s="4"/>
      <c r="B276" s="274"/>
      <c r="C276" s="275"/>
      <c r="D276" s="274"/>
      <c r="E276" s="271"/>
      <c r="F276" s="376">
        <f>'60 m '!$F$17</f>
        <v>0</v>
      </c>
      <c r="G276" s="358"/>
      <c r="H276" s="377"/>
      <c r="I276" s="198">
        <f>IF(AND(F276&gt;6.8,F276&lt;12.8),IF(B$7=1,ROUNDDOWN(46.0849*(12.76-F276)^1.81,0),ROUNDDOWN(46.0849*(13-F276)^1.81,)),0)</f>
        <v>0</v>
      </c>
      <c r="J276" s="18"/>
      <c r="K276" s="7"/>
      <c r="L276" s="2"/>
      <c r="M276" s="94"/>
      <c r="O276" s="235"/>
    </row>
    <row r="277" spans="1:15" ht="19.5" customHeight="1">
      <c r="A277" s="4" t="s">
        <v>12</v>
      </c>
      <c r="B277" s="274"/>
      <c r="C277" s="275"/>
      <c r="D277" s="274"/>
      <c r="E277" s="271"/>
      <c r="F277" s="375">
        <f>'60 m '!$F$27</f>
        <v>0</v>
      </c>
      <c r="G277" s="373"/>
      <c r="H277" s="339"/>
      <c r="I277" s="144">
        <f>IF(AND(F277&gt;6.8,F277&lt;12.8),IF(B$7=1,ROUNDDOWN(46.0849*(12.76-F277)^1.81,0),ROUNDDOWN(46.0849*(13-F277)^1.81,)),0)</f>
        <v>0</v>
      </c>
      <c r="J277" s="143">
        <f>SUM(I276,I277,I278)-MINA(I276,I277,I278)</f>
        <v>0</v>
      </c>
      <c r="L277" s="2"/>
      <c r="M277" s="99"/>
      <c r="O277" s="235"/>
    </row>
    <row r="278" spans="1:15" ht="19.5" customHeight="1">
      <c r="A278" s="5"/>
      <c r="B278" s="276"/>
      <c r="C278" s="277"/>
      <c r="D278" s="276"/>
      <c r="E278" s="277"/>
      <c r="F278" s="375">
        <f>'60 m '!$F$37</f>
        <v>0</v>
      </c>
      <c r="G278" s="339"/>
      <c r="H278" s="340"/>
      <c r="I278" s="144">
        <f>IF(AND(F278&gt;6.8,F278&lt;12.8),IF(B$7=1,ROUNDDOWN(46.0849*(12.76-F278)^1.81,0),ROUNDDOWN(46.0849*(13-F278)^1.81,)),0)</f>
        <v>0</v>
      </c>
      <c r="J278" s="11"/>
      <c r="K278" s="7"/>
      <c r="L278" s="2"/>
      <c r="M278" s="99"/>
      <c r="O278" s="235"/>
    </row>
    <row r="279" spans="1:15" ht="19.5" customHeight="1">
      <c r="A279" s="4"/>
      <c r="B279" s="274"/>
      <c r="C279" s="275"/>
      <c r="D279" s="274"/>
      <c r="E279" s="271"/>
      <c r="F279" s="199">
        <f>'600 m'!$F$14</f>
        <v>0</v>
      </c>
      <c r="G279" s="200" t="s">
        <v>150</v>
      </c>
      <c r="H279" s="231">
        <f>'600 m'!$H$14</f>
        <v>0</v>
      </c>
      <c r="I279" s="101">
        <f>M279</f>
        <v>0</v>
      </c>
      <c r="J279" s="12"/>
      <c r="K279" s="114"/>
      <c r="L279" s="208">
        <f>F279*60+H279</f>
        <v>0</v>
      </c>
      <c r="M279" s="209">
        <f>IF(L279&gt;0,(INT(POWER(185-L279,1.88)*0.19889)),0)</f>
        <v>0</v>
      </c>
      <c r="O279" s="235"/>
    </row>
    <row r="280" spans="1:15" ht="19.5" customHeight="1">
      <c r="A280" s="4" t="s">
        <v>145</v>
      </c>
      <c r="B280" s="274"/>
      <c r="C280" s="275"/>
      <c r="D280" s="274"/>
      <c r="E280" s="271"/>
      <c r="F280" s="202">
        <f>'600 m'!$F$24</f>
        <v>0</v>
      </c>
      <c r="G280" s="203" t="s">
        <v>150</v>
      </c>
      <c r="H280" s="232">
        <f>'600 m'!$H$24</f>
        <v>0</v>
      </c>
      <c r="I280" s="26">
        <f>M280</f>
        <v>0</v>
      </c>
      <c r="J280" s="139">
        <f>SUM(I279,I280,I281)-MINA(I279,I280,I281)</f>
        <v>0</v>
      </c>
      <c r="K280" s="99"/>
      <c r="L280" s="208">
        <f>F280*60+H280</f>
        <v>0</v>
      </c>
      <c r="M280" s="209">
        <f>IF(L280&gt;0,(INT(POWER(185-L280,1.88)*0.19889)),0)</f>
        <v>0</v>
      </c>
      <c r="O280" s="235"/>
    </row>
    <row r="281" spans="1:15" ht="19.5" customHeight="1">
      <c r="A281" s="6"/>
      <c r="B281" s="276"/>
      <c r="C281" s="276"/>
      <c r="D281" s="276"/>
      <c r="E281" s="277"/>
      <c r="F281" s="202">
        <f>'600 m'!$F$32</f>
        <v>0</v>
      </c>
      <c r="G281" s="203" t="s">
        <v>150</v>
      </c>
      <c r="H281" s="232">
        <f>'600 m'!$H$32</f>
        <v>0</v>
      </c>
      <c r="I281" s="102">
        <f>M281</f>
        <v>0</v>
      </c>
      <c r="J281" s="11"/>
      <c r="K281" s="108"/>
      <c r="L281" s="208">
        <f>F281*60+H281</f>
        <v>0</v>
      </c>
      <c r="M281" s="209">
        <f>IF(L281&gt;0,(INT(POWER(185-L281,1.88)*0.19889)),0)</f>
        <v>0</v>
      </c>
      <c r="O281" s="235"/>
    </row>
    <row r="282" spans="1:15" ht="19.5" customHeight="1">
      <c r="A282" s="4"/>
      <c r="B282" s="278"/>
      <c r="C282" s="273"/>
      <c r="D282" s="273"/>
      <c r="E282" s="271"/>
      <c r="F282" s="344">
        <f>výška!$O$12</f>
        <v>0</v>
      </c>
      <c r="G282" s="345"/>
      <c r="H282" s="346"/>
      <c r="I282" s="145">
        <f>IF(AND(F282&gt;75),ROUNDDOWN(1.84523*(F282-75)^1.348,0),0)</f>
        <v>0</v>
      </c>
      <c r="J282" s="12"/>
      <c r="K282" s="99"/>
      <c r="L282" s="99"/>
      <c r="M282" s="2"/>
      <c r="O282" s="244"/>
    </row>
    <row r="283" spans="1:15" ht="19.5" customHeight="1">
      <c r="A283" s="4" t="s">
        <v>13</v>
      </c>
      <c r="B283" s="278"/>
      <c r="C283" s="274"/>
      <c r="D283" s="274"/>
      <c r="E283" s="271"/>
      <c r="F283" s="338">
        <f>výška!$O$20</f>
        <v>0</v>
      </c>
      <c r="G283" s="339"/>
      <c r="H283" s="340"/>
      <c r="I283" s="145">
        <f>IF(AND(F283&gt;75),ROUNDDOWN(1.84523*(F283-75)^1.348,0),0)</f>
        <v>0</v>
      </c>
      <c r="J283" s="139">
        <f>SUM(I282,I283,I284)-MINA(I282,I283,I284)</f>
        <v>0</v>
      </c>
      <c r="K283" s="99"/>
      <c r="L283" s="99"/>
      <c r="M283" s="2"/>
      <c r="O283" s="244"/>
    </row>
    <row r="284" spans="1:15" ht="19.5" customHeight="1">
      <c r="A284" s="5"/>
      <c r="B284" s="276"/>
      <c r="C284" s="277"/>
      <c r="D284" s="276"/>
      <c r="E284" s="277"/>
      <c r="F284" s="341">
        <f>výška!$O$28</f>
        <v>0</v>
      </c>
      <c r="G284" s="342"/>
      <c r="H284" s="343"/>
      <c r="I284" s="145">
        <f>IF(AND(F284&gt;75),ROUNDDOWN(1.84523*(F284-75)^1.348,0),0)</f>
        <v>0</v>
      </c>
      <c r="J284" s="11"/>
      <c r="K284" s="108"/>
      <c r="L284" s="99"/>
      <c r="M284" s="2"/>
      <c r="O284" s="244"/>
    </row>
    <row r="285" spans="1:15" ht="19.5" customHeight="1">
      <c r="A285" s="4"/>
      <c r="B285" s="274"/>
      <c r="C285" s="274"/>
      <c r="D285" s="274"/>
      <c r="E285" s="271"/>
      <c r="F285" s="338">
        <f>dálka!$N$11</f>
        <v>0</v>
      </c>
      <c r="G285" s="373"/>
      <c r="H285" s="340"/>
      <c r="I285" s="194">
        <f>IF(AND(F285&gt;210),ROUNDDOWN(0.188807*(F285-210)^1.41,0),0)</f>
        <v>0</v>
      </c>
      <c r="J285" s="12"/>
      <c r="K285" s="99"/>
      <c r="L285" s="99"/>
      <c r="M285" s="2"/>
      <c r="O285" s="244"/>
    </row>
    <row r="286" spans="1:15" ht="19.5" customHeight="1">
      <c r="A286" s="4" t="s">
        <v>14</v>
      </c>
      <c r="B286" s="274"/>
      <c r="C286" s="275"/>
      <c r="D286" s="274"/>
      <c r="E286" s="271"/>
      <c r="F286" s="338">
        <f>dálka!$N$19</f>
        <v>0</v>
      </c>
      <c r="G286" s="373"/>
      <c r="H286" s="340"/>
      <c r="I286" s="145">
        <f>IF(AND(F286&gt;210),ROUNDDOWN(0.188807*(F286-210)^1.41,0),0)</f>
        <v>0</v>
      </c>
      <c r="J286" s="139">
        <f>SUM(I285,I286,I287)-MINA(I285,I286,I287)</f>
        <v>0</v>
      </c>
      <c r="K286" s="145"/>
      <c r="L286" s="99"/>
      <c r="M286" s="2"/>
      <c r="O286" s="94"/>
    </row>
    <row r="287" spans="1:15" ht="19.5" customHeight="1">
      <c r="A287" s="5"/>
      <c r="B287" s="276"/>
      <c r="C287" s="277"/>
      <c r="D287" s="276"/>
      <c r="E287" s="277"/>
      <c r="F287" s="341">
        <f>dálka!$N$27</f>
        <v>0</v>
      </c>
      <c r="G287" s="342"/>
      <c r="H287" s="343"/>
      <c r="I287" s="145">
        <f>IF(AND(F287&gt;210),ROUNDDOWN(0.188807*(F287-210)^1.41,0),0)</f>
        <v>0</v>
      </c>
      <c r="J287" s="11"/>
      <c r="K287" s="94"/>
      <c r="L287" s="99"/>
      <c r="M287" s="2"/>
      <c r="O287" s="94"/>
    </row>
    <row r="288" spans="1:15" ht="19.5" customHeight="1">
      <c r="A288" s="4"/>
      <c r="B288" s="274"/>
      <c r="C288" s="275"/>
      <c r="D288" s="274"/>
      <c r="E288" s="271"/>
      <c r="F288" s="350">
        <f>míček!$N$10</f>
        <v>0</v>
      </c>
      <c r="G288" s="345"/>
      <c r="H288" s="346"/>
      <c r="I288">
        <f>IF(AND(F288&gt;7.95),ROUNDDOWN(7.86*(F288-7.95)^1.1,0),0)</f>
        <v>0</v>
      </c>
      <c r="J288" s="12"/>
      <c r="K288" s="99"/>
      <c r="L288" s="99"/>
      <c r="M288" s="2"/>
      <c r="O288" s="94"/>
    </row>
    <row r="289" spans="1:15" ht="19.5" customHeight="1">
      <c r="A289" s="4" t="s">
        <v>105</v>
      </c>
      <c r="B289" s="274"/>
      <c r="C289" s="275"/>
      <c r="D289" s="274"/>
      <c r="E289" s="271"/>
      <c r="F289" s="375">
        <f>míček!$N$18</f>
        <v>0</v>
      </c>
      <c r="G289" s="373"/>
      <c r="H289" s="340"/>
      <c r="I289">
        <f>IF(AND(F289&gt;7.95),ROUNDDOWN(7.86*(F289-7.95)^1.1,0),0)</f>
        <v>0</v>
      </c>
      <c r="J289" s="139">
        <f>SUM(I288,I289,I290)-MINA(I288,I289,I290)</f>
        <v>0</v>
      </c>
      <c r="K289" s="108"/>
      <c r="L289" s="99"/>
      <c r="M289" s="2"/>
      <c r="O289" s="244"/>
    </row>
    <row r="290" spans="1:13" ht="19.5" customHeight="1">
      <c r="A290" s="5"/>
      <c r="B290" s="276"/>
      <c r="C290" s="277"/>
      <c r="D290" s="276"/>
      <c r="E290" s="277"/>
      <c r="F290" s="374">
        <f>míček!$N$26</f>
        <v>0</v>
      </c>
      <c r="G290" s="342"/>
      <c r="H290" s="343"/>
      <c r="I290" s="33">
        <f>IF(AND(F290&gt;7.95),ROUNDDOWN(7.86*(F290-7.95)^1.1,0),0)</f>
        <v>0</v>
      </c>
      <c r="J290" s="11"/>
      <c r="K290" s="94"/>
      <c r="L290" s="99"/>
      <c r="M290" s="2"/>
    </row>
    <row r="291" spans="1:13" ht="19.5" customHeight="1">
      <c r="A291" s="4">
        <v>1</v>
      </c>
      <c r="B291" s="278"/>
      <c r="C291" s="273"/>
      <c r="D291" s="279"/>
      <c r="E291" s="271"/>
      <c r="F291" s="374">
        <f>'4x60 m'!$G$16</f>
        <v>0</v>
      </c>
      <c r="G291" s="342"/>
      <c r="H291" s="343"/>
      <c r="I291" s="146">
        <f>IF(AND(F291&gt;26.8,F291&lt;50.24),IF(B$7=1,ROUNDDOWN(3.84286*(50-F291)^1.81,0),ROUNDDOWN(3.84286*(50.24-F291)^1.81,)),0)</f>
        <v>0</v>
      </c>
      <c r="J291" s="12"/>
      <c r="K291" s="99"/>
      <c r="L291" s="99"/>
      <c r="M291" s="2"/>
    </row>
    <row r="292" spans="1:13" ht="19.5" customHeight="1">
      <c r="A292" s="4" t="s">
        <v>15</v>
      </c>
      <c r="B292" s="278"/>
      <c r="C292" s="274"/>
      <c r="D292" s="281"/>
      <c r="E292" s="95"/>
      <c r="F292" s="347"/>
      <c r="G292" s="339"/>
      <c r="H292" s="340"/>
      <c r="I292" s="145"/>
      <c r="J292" s="12"/>
      <c r="K292" s="108"/>
      <c r="L292" s="99"/>
      <c r="M292" s="2"/>
    </row>
    <row r="293" spans="1:13" ht="19.5" customHeight="1">
      <c r="A293" s="4"/>
      <c r="B293" s="278"/>
      <c r="C293" s="274"/>
      <c r="D293" s="281"/>
      <c r="E293" s="95"/>
      <c r="F293" s="348"/>
      <c r="G293" s="339"/>
      <c r="H293" s="340"/>
      <c r="I293" s="145"/>
      <c r="J293" s="139">
        <f>MAX(I291,I295)</f>
        <v>0</v>
      </c>
      <c r="K293" s="99"/>
      <c r="L293" s="99"/>
      <c r="M293" s="2"/>
    </row>
    <row r="294" spans="1:13" ht="19.5" customHeight="1">
      <c r="A294" s="7"/>
      <c r="B294" s="282"/>
      <c r="C294" s="283"/>
      <c r="D294" s="307"/>
      <c r="E294" s="96"/>
      <c r="F294" s="349"/>
      <c r="G294" s="342"/>
      <c r="H294" s="343"/>
      <c r="I294" s="150"/>
      <c r="J294" s="11"/>
      <c r="K294" s="99"/>
      <c r="L294" s="99"/>
      <c r="M294" s="2"/>
    </row>
    <row r="295" spans="1:13" ht="19.5" customHeight="1">
      <c r="A295" s="7">
        <v>2</v>
      </c>
      <c r="B295" s="274"/>
      <c r="C295" s="280"/>
      <c r="D295" s="280"/>
      <c r="E295" s="284"/>
      <c r="F295" s="374">
        <f>'4x60 m'!$G$49</f>
        <v>0</v>
      </c>
      <c r="G295" s="342"/>
      <c r="H295" s="343"/>
      <c r="I295" s="146">
        <f>IF(AND(F295&gt;26.8,F295&lt;50.24),IF(B$7=1,ROUNDDOWN(3.84286*(50-F295)^1.81,0),ROUNDDOWN(3.84286*(50.24-F295)^1.81,)),0)</f>
        <v>0</v>
      </c>
      <c r="J295" s="12"/>
      <c r="K295" s="99"/>
      <c r="L295" s="99"/>
      <c r="M295" s="2"/>
    </row>
    <row r="296" spans="1:13" ht="19.5" customHeight="1">
      <c r="A296" s="4"/>
      <c r="B296" s="274"/>
      <c r="C296" s="280"/>
      <c r="D296" s="280"/>
      <c r="E296" s="95"/>
      <c r="F296" s="347"/>
      <c r="G296" s="339"/>
      <c r="H296" s="340"/>
      <c r="I296" s="145"/>
      <c r="J296" s="12"/>
      <c r="K296" s="99"/>
      <c r="L296" s="99"/>
      <c r="M296" s="2"/>
    </row>
    <row r="297" spans="1:13" ht="19.5" customHeight="1">
      <c r="A297" s="4"/>
      <c r="B297" s="274"/>
      <c r="C297" s="280"/>
      <c r="D297" s="280"/>
      <c r="E297" s="95"/>
      <c r="F297" s="348"/>
      <c r="G297" s="339"/>
      <c r="H297" s="340"/>
      <c r="I297" s="145"/>
      <c r="J297" s="12"/>
      <c r="L297" s="99"/>
      <c r="M297" s="2"/>
    </row>
    <row r="298" spans="1:13" ht="19.5" customHeight="1" thickBot="1">
      <c r="A298" s="5"/>
      <c r="B298" s="276"/>
      <c r="C298" s="283"/>
      <c r="D298" s="283"/>
      <c r="E298" s="96"/>
      <c r="F298" s="349"/>
      <c r="G298" s="342"/>
      <c r="H298" s="343"/>
      <c r="I298" s="150"/>
      <c r="J298" s="22"/>
      <c r="L298" s="99"/>
      <c r="M298" s="2"/>
    </row>
    <row r="299" spans="3:8" ht="19.5" customHeight="1">
      <c r="C299" s="95"/>
      <c r="D299" s="95"/>
      <c r="E299" s="95"/>
      <c r="F299" s="95"/>
      <c r="G299" s="146"/>
      <c r="H299" s="146"/>
    </row>
    <row r="300" spans="1:10" ht="19.5" customHeight="1">
      <c r="A300" s="4" t="s">
        <v>16</v>
      </c>
      <c r="B300" s="285"/>
      <c r="C300" s="97" t="s">
        <v>17</v>
      </c>
      <c r="D300" s="286"/>
      <c r="E300" s="98"/>
      <c r="F300" s="98" t="s">
        <v>18</v>
      </c>
      <c r="G300" s="147"/>
      <c r="J300" s="148">
        <f>SUM(J276:J293)</f>
        <v>0</v>
      </c>
    </row>
    <row r="301" spans="3:8" ht="19.5" customHeight="1">
      <c r="C301" s="95"/>
      <c r="D301" s="95"/>
      <c r="E301" s="95"/>
      <c r="F301" s="95"/>
      <c r="G301" s="146"/>
      <c r="H301" s="146"/>
    </row>
    <row r="302" spans="1:8" ht="19.5" customHeight="1">
      <c r="A302" s="264"/>
      <c r="C302" s="95"/>
      <c r="D302" s="95"/>
      <c r="E302" s="95"/>
      <c r="F302" s="95"/>
      <c r="G302" s="146"/>
      <c r="H302" s="146"/>
    </row>
    <row r="303" spans="1:9" ht="19.5" customHeight="1">
      <c r="A303" s="2"/>
      <c r="B303" s="2"/>
      <c r="C303" s="99"/>
      <c r="D303" s="99"/>
      <c r="E303" s="99"/>
      <c r="F303" s="99"/>
      <c r="G303" s="145"/>
      <c r="H303" s="145"/>
      <c r="I303" s="2"/>
    </row>
    <row r="304" spans="1:9" ht="19.5" customHeight="1">
      <c r="A304" s="2"/>
      <c r="B304" s="2"/>
      <c r="C304" s="99"/>
      <c r="D304" s="99"/>
      <c r="E304" s="99"/>
      <c r="F304" s="99"/>
      <c r="G304" s="145"/>
      <c r="H304" s="145"/>
      <c r="I304" s="2"/>
    </row>
    <row r="305" spans="1:9" ht="19.5" customHeight="1">
      <c r="A305" s="2"/>
      <c r="B305" s="2"/>
      <c r="C305" s="99"/>
      <c r="D305" s="99"/>
      <c r="E305" s="99"/>
      <c r="F305" s="99"/>
      <c r="G305" s="145"/>
      <c r="H305" s="145"/>
      <c r="I305" s="2"/>
    </row>
    <row r="306" spans="1:9" ht="19.5" customHeight="1">
      <c r="A306" s="2"/>
      <c r="B306" s="2"/>
      <c r="C306" s="99"/>
      <c r="D306" s="99"/>
      <c r="E306" s="99"/>
      <c r="F306" s="99"/>
      <c r="G306" s="145"/>
      <c r="H306" s="145"/>
      <c r="I306" s="2"/>
    </row>
    <row r="307" spans="1:9" ht="19.5" customHeight="1">
      <c r="A307" s="2"/>
      <c r="B307" s="2"/>
      <c r="C307" s="99"/>
      <c r="D307" s="99"/>
      <c r="E307" s="99"/>
      <c r="F307" s="99"/>
      <c r="G307" s="145"/>
      <c r="H307" s="145"/>
      <c r="I307" s="2"/>
    </row>
    <row r="308" spans="1:9" ht="19.5" customHeight="1">
      <c r="A308" s="59"/>
      <c r="B308" s="2"/>
      <c r="C308" s="99"/>
      <c r="D308" s="99"/>
      <c r="E308" s="99"/>
      <c r="F308" s="99"/>
      <c r="G308" s="145"/>
      <c r="H308" s="145"/>
      <c r="I308" s="2"/>
    </row>
    <row r="309" spans="1:9" ht="19.5" customHeight="1">
      <c r="A309" s="2"/>
      <c r="B309" s="2"/>
      <c r="C309" s="99"/>
      <c r="D309" s="99"/>
      <c r="E309" s="99"/>
      <c r="F309" s="99"/>
      <c r="G309" s="145"/>
      <c r="H309" s="145"/>
      <c r="I309" s="2"/>
    </row>
    <row r="310" spans="1:9" ht="19.5" customHeight="1">
      <c r="A310" s="2"/>
      <c r="B310" s="2"/>
      <c r="C310" s="99"/>
      <c r="D310" s="99"/>
      <c r="E310" s="99"/>
      <c r="F310" s="99"/>
      <c r="G310" s="145"/>
      <c r="H310" s="145"/>
      <c r="I310" s="2"/>
    </row>
    <row r="311" spans="1:9" ht="19.5" customHeight="1">
      <c r="A311" s="2"/>
      <c r="B311" s="2"/>
      <c r="C311" s="99"/>
      <c r="D311" s="99"/>
      <c r="E311" s="99"/>
      <c r="F311" s="99"/>
      <c r="G311" s="145"/>
      <c r="H311" s="145"/>
      <c r="I311" s="2"/>
    </row>
    <row r="312" spans="1:9" ht="19.5" customHeight="1">
      <c r="A312" s="2"/>
      <c r="B312" s="2"/>
      <c r="C312" s="99"/>
      <c r="D312" s="99"/>
      <c r="E312" s="94"/>
      <c r="F312" s="99"/>
      <c r="G312" s="145"/>
      <c r="H312" s="149"/>
      <c r="I312" s="2"/>
    </row>
    <row r="313" spans="1:9" ht="19.5" customHeight="1">
      <c r="A313" s="2"/>
      <c r="B313" s="2"/>
      <c r="C313" s="99"/>
      <c r="D313" s="99"/>
      <c r="E313" s="99"/>
      <c r="F313" s="99"/>
      <c r="G313" s="145"/>
      <c r="H313" s="145"/>
      <c r="I313" s="2"/>
    </row>
    <row r="314" spans="1:9" ht="19.5" customHeight="1">
      <c r="A314" s="2"/>
      <c r="B314" s="2"/>
      <c r="C314" s="99"/>
      <c r="D314" s="99"/>
      <c r="E314" s="99"/>
      <c r="F314" s="99"/>
      <c r="G314" s="145"/>
      <c r="H314" s="145"/>
      <c r="I314" s="2"/>
    </row>
    <row r="315" spans="1:9" ht="19.5" customHeight="1">
      <c r="A315" s="2"/>
      <c r="B315" s="2"/>
      <c r="C315" s="99"/>
      <c r="D315" s="99"/>
      <c r="E315" s="99"/>
      <c r="F315" s="99"/>
      <c r="G315" s="145"/>
      <c r="H315" s="145"/>
      <c r="I315" s="2"/>
    </row>
    <row r="316" spans="1:9" ht="19.5" customHeight="1">
      <c r="A316" s="7"/>
      <c r="B316" s="2"/>
      <c r="C316" s="94"/>
      <c r="D316" s="99"/>
      <c r="E316" s="99"/>
      <c r="F316" s="109"/>
      <c r="G316" s="151"/>
      <c r="H316" s="145"/>
      <c r="I316" s="2"/>
    </row>
    <row r="317" spans="1:9" ht="19.5" customHeight="1">
      <c r="A317" s="7"/>
      <c r="B317" s="2"/>
      <c r="C317" s="94"/>
      <c r="D317" s="99"/>
      <c r="E317" s="99"/>
      <c r="F317" s="109"/>
      <c r="G317" s="151"/>
      <c r="H317" s="152"/>
      <c r="I317" s="2"/>
    </row>
    <row r="318" spans="1:9" ht="19.5" customHeight="1">
      <c r="A318" s="7"/>
      <c r="B318" s="2"/>
      <c r="C318" s="94"/>
      <c r="D318" s="99"/>
      <c r="E318" s="99"/>
      <c r="F318" s="109"/>
      <c r="G318" s="151"/>
      <c r="H318" s="145"/>
      <c r="I318" s="2"/>
    </row>
    <row r="319" spans="1:9" ht="19.5" customHeight="1">
      <c r="A319" s="7"/>
      <c r="B319" s="2"/>
      <c r="C319" s="94"/>
      <c r="D319" s="99"/>
      <c r="E319" s="99"/>
      <c r="F319" s="112"/>
      <c r="G319" s="153"/>
      <c r="H319" s="145"/>
      <c r="I319" s="2"/>
    </row>
    <row r="320" spans="1:9" ht="15">
      <c r="A320" s="7"/>
      <c r="B320" s="2"/>
      <c r="C320" s="94"/>
      <c r="D320" s="99"/>
      <c r="E320" s="99"/>
      <c r="F320" s="112"/>
      <c r="G320" s="153"/>
      <c r="H320" s="152"/>
      <c r="I320" s="2"/>
    </row>
    <row r="321" spans="1:9" ht="14.25">
      <c r="A321" s="114"/>
      <c r="B321" s="2"/>
      <c r="C321" s="99"/>
      <c r="D321" s="99"/>
      <c r="E321" s="99"/>
      <c r="F321" s="112"/>
      <c r="G321" s="153"/>
      <c r="H321" s="145"/>
      <c r="I321" s="2"/>
    </row>
    <row r="322" spans="1:9" ht="15">
      <c r="A322" s="7"/>
      <c r="B322" s="2"/>
      <c r="C322" s="99"/>
      <c r="D322" s="99"/>
      <c r="E322" s="99"/>
      <c r="F322" s="115"/>
      <c r="G322" s="145"/>
      <c r="H322" s="145"/>
      <c r="I322" s="2"/>
    </row>
    <row r="323" spans="1:9" ht="15">
      <c r="A323" s="7"/>
      <c r="B323" s="2"/>
      <c r="C323" s="94"/>
      <c r="D323" s="99"/>
      <c r="E323" s="99"/>
      <c r="F323" s="115"/>
      <c r="G323" s="145"/>
      <c r="H323" s="152"/>
      <c r="I323" s="2"/>
    </row>
    <row r="324" spans="1:9" ht="15">
      <c r="A324" s="7"/>
      <c r="B324" s="2"/>
      <c r="C324" s="99"/>
      <c r="D324" s="99"/>
      <c r="E324" s="99"/>
      <c r="F324" s="115"/>
      <c r="G324" s="145"/>
      <c r="H324" s="145"/>
      <c r="I324" s="2"/>
    </row>
    <row r="325" spans="1:9" ht="15">
      <c r="A325" s="7"/>
      <c r="B325" s="2"/>
      <c r="C325" s="94"/>
      <c r="D325" s="99"/>
      <c r="E325" s="99"/>
      <c r="F325" s="115"/>
      <c r="G325" s="145"/>
      <c r="H325" s="145"/>
      <c r="I325" s="2"/>
    </row>
    <row r="326" spans="1:9" ht="15">
      <c r="A326" s="7"/>
      <c r="B326" s="2"/>
      <c r="C326" s="94"/>
      <c r="D326" s="99"/>
      <c r="E326" s="99"/>
      <c r="F326" s="115"/>
      <c r="G326" s="145"/>
      <c r="H326" s="152"/>
      <c r="I326" s="2"/>
    </row>
    <row r="327" spans="1:9" ht="15">
      <c r="A327" s="7"/>
      <c r="B327" s="2"/>
      <c r="C327" s="99"/>
      <c r="D327" s="99"/>
      <c r="E327" s="99"/>
      <c r="F327" s="115"/>
      <c r="G327" s="145"/>
      <c r="H327" s="145"/>
      <c r="I327" s="2"/>
    </row>
    <row r="328" spans="1:9" ht="15">
      <c r="A328" s="7"/>
      <c r="B328" s="2"/>
      <c r="C328" s="94"/>
      <c r="D328" s="99"/>
      <c r="E328" s="99"/>
      <c r="F328" s="116"/>
      <c r="G328" s="145"/>
      <c r="H328" s="145"/>
      <c r="I328" s="2"/>
    </row>
    <row r="329" spans="1:9" ht="15">
      <c r="A329" s="7"/>
      <c r="B329" s="2"/>
      <c r="C329" s="94"/>
      <c r="D329" s="99"/>
      <c r="E329" s="99"/>
      <c r="F329" s="116"/>
      <c r="G329" s="145"/>
      <c r="H329" s="152"/>
      <c r="I329" s="2"/>
    </row>
    <row r="330" spans="1:9" ht="15">
      <c r="A330" s="7"/>
      <c r="B330" s="2"/>
      <c r="C330" s="99"/>
      <c r="D330" s="99"/>
      <c r="E330" s="99"/>
      <c r="F330" s="116"/>
      <c r="G330" s="145"/>
      <c r="H330" s="145"/>
      <c r="I330" s="2"/>
    </row>
    <row r="331" spans="1:9" ht="15">
      <c r="A331" s="7"/>
      <c r="B331" s="2"/>
      <c r="C331" s="94"/>
      <c r="D331" s="99"/>
      <c r="E331" s="99"/>
      <c r="F331" s="109"/>
      <c r="G331" s="145"/>
      <c r="H331" s="145"/>
      <c r="I331" s="2"/>
    </row>
    <row r="332" spans="1:9" ht="15">
      <c r="A332" s="7"/>
      <c r="B332" s="2"/>
      <c r="C332" s="94"/>
      <c r="D332" s="99"/>
      <c r="E332" s="99"/>
      <c r="F332" s="99"/>
      <c r="G332" s="145"/>
      <c r="H332" s="145"/>
      <c r="I332" s="2"/>
    </row>
    <row r="333" spans="1:9" ht="15">
      <c r="A333" s="7"/>
      <c r="B333" s="2"/>
      <c r="C333" s="99"/>
      <c r="D333" s="99"/>
      <c r="E333" s="99"/>
      <c r="F333" s="99"/>
      <c r="G333" s="145"/>
      <c r="H333" s="152"/>
      <c r="I333" s="2"/>
    </row>
    <row r="334" spans="1:9" ht="15">
      <c r="A334" s="7"/>
      <c r="B334" s="2"/>
      <c r="C334" s="99"/>
      <c r="D334" s="99"/>
      <c r="E334" s="99"/>
      <c r="F334" s="99"/>
      <c r="G334" s="145"/>
      <c r="H334" s="145"/>
      <c r="I334" s="2"/>
    </row>
    <row r="335" spans="1:9" ht="15">
      <c r="A335" s="7"/>
      <c r="B335" s="2"/>
      <c r="C335" s="99"/>
      <c r="D335" s="99"/>
      <c r="E335" s="99"/>
      <c r="F335" s="109"/>
      <c r="G335" s="145"/>
      <c r="H335" s="145"/>
      <c r="I335" s="2"/>
    </row>
    <row r="336" spans="1:9" ht="15">
      <c r="A336" s="7"/>
      <c r="B336" s="2"/>
      <c r="C336" s="94"/>
      <c r="D336" s="99"/>
      <c r="E336" s="99"/>
      <c r="F336" s="99"/>
      <c r="G336" s="145"/>
      <c r="H336" s="145"/>
      <c r="I336" s="2"/>
    </row>
    <row r="337" spans="1:9" ht="15">
      <c r="A337" s="7"/>
      <c r="B337" s="2"/>
      <c r="C337" s="94"/>
      <c r="D337" s="99"/>
      <c r="E337" s="99"/>
      <c r="F337" s="99"/>
      <c r="G337" s="145"/>
      <c r="H337" s="145"/>
      <c r="I337" s="2"/>
    </row>
    <row r="338" spans="1:9" ht="15">
      <c r="A338" s="7"/>
      <c r="B338" s="2"/>
      <c r="C338" s="94"/>
      <c r="D338" s="99"/>
      <c r="E338" s="99"/>
      <c r="F338" s="99"/>
      <c r="G338" s="145"/>
      <c r="H338" s="145"/>
      <c r="I338" s="2"/>
    </row>
    <row r="339" spans="1:9" ht="12.75">
      <c r="A339" s="2"/>
      <c r="B339" s="2"/>
      <c r="C339" s="99"/>
      <c r="D339" s="99"/>
      <c r="E339" s="99"/>
      <c r="F339" s="99"/>
      <c r="G339" s="145"/>
      <c r="H339" s="145"/>
      <c r="I339" s="2"/>
    </row>
    <row r="340" spans="1:9" ht="18">
      <c r="A340" s="7"/>
      <c r="B340" s="59"/>
      <c r="C340" s="117"/>
      <c r="D340" s="118"/>
      <c r="E340" s="118"/>
      <c r="F340" s="118"/>
      <c r="G340" s="154"/>
      <c r="H340" s="155"/>
      <c r="I340" s="2"/>
    </row>
    <row r="341" spans="1:9" ht="12.75">
      <c r="A341" s="2"/>
      <c r="B341" s="2"/>
      <c r="C341" s="99"/>
      <c r="D341" s="99"/>
      <c r="E341" s="99"/>
      <c r="F341" s="99"/>
      <c r="G341" s="2"/>
      <c r="H341" s="2"/>
      <c r="I341" s="2"/>
    </row>
    <row r="342" spans="1:9" ht="12.75">
      <c r="A342" s="2"/>
      <c r="B342" s="2"/>
      <c r="C342" s="99"/>
      <c r="D342" s="99"/>
      <c r="E342" s="99"/>
      <c r="F342" s="99"/>
      <c r="G342" s="2"/>
      <c r="H342" s="2"/>
      <c r="I342" s="2"/>
    </row>
    <row r="343" spans="1:9" ht="12.75">
      <c r="A343" s="2"/>
      <c r="B343" s="2"/>
      <c r="C343" s="99"/>
      <c r="D343" s="99"/>
      <c r="E343" s="99"/>
      <c r="F343" s="99"/>
      <c r="G343" s="2"/>
      <c r="H343" s="2"/>
      <c r="I343" s="2"/>
    </row>
    <row r="344" spans="1:9" ht="12.75">
      <c r="A344" s="2"/>
      <c r="B344" s="2"/>
      <c r="C344" s="99"/>
      <c r="D344" s="99"/>
      <c r="E344" s="99"/>
      <c r="F344" s="99"/>
      <c r="G344" s="2"/>
      <c r="H344" s="2"/>
      <c r="I344" s="2"/>
    </row>
    <row r="345" spans="1:9" ht="12.75">
      <c r="A345" s="2"/>
      <c r="B345" s="2"/>
      <c r="C345" s="99"/>
      <c r="D345" s="99"/>
      <c r="E345" s="99"/>
      <c r="F345" s="99"/>
      <c r="G345" s="2"/>
      <c r="H345" s="2"/>
      <c r="I345" s="2"/>
    </row>
    <row r="346" spans="1:9" ht="12.75">
      <c r="A346" s="2"/>
      <c r="B346" s="2"/>
      <c r="C346" s="99"/>
      <c r="D346" s="99"/>
      <c r="E346" s="99"/>
      <c r="F346" s="99"/>
      <c r="G346" s="2"/>
      <c r="H346" s="2"/>
      <c r="I346" s="2"/>
    </row>
    <row r="347" spans="1:9" ht="12.75">
      <c r="A347" s="2"/>
      <c r="B347" s="2"/>
      <c r="C347" s="99"/>
      <c r="D347" s="99"/>
      <c r="E347" s="99"/>
      <c r="F347" s="99"/>
      <c r="G347" s="2"/>
      <c r="H347" s="2"/>
      <c r="I347" s="2"/>
    </row>
    <row r="348" spans="1:9" ht="18">
      <c r="A348" s="59"/>
      <c r="B348" s="2"/>
      <c r="C348" s="99"/>
      <c r="D348" s="99"/>
      <c r="E348" s="99"/>
      <c r="F348" s="99"/>
      <c r="G348" s="2"/>
      <c r="H348" s="2"/>
      <c r="I348" s="2"/>
    </row>
    <row r="349" spans="1:9" ht="12.75">
      <c r="A349" s="2"/>
      <c r="B349" s="2"/>
      <c r="C349" s="99"/>
      <c r="D349" s="99"/>
      <c r="E349" s="99"/>
      <c r="F349" s="99"/>
      <c r="G349" s="2"/>
      <c r="H349" s="2"/>
      <c r="I349" s="2"/>
    </row>
    <row r="350" spans="1:9" ht="12.75">
      <c r="A350" s="2"/>
      <c r="B350" s="2"/>
      <c r="C350" s="99"/>
      <c r="D350" s="99"/>
      <c r="E350" s="99"/>
      <c r="F350" s="99"/>
      <c r="G350" s="2"/>
      <c r="H350" s="2"/>
      <c r="I350" s="2"/>
    </row>
    <row r="351" spans="1:9" ht="12.75">
      <c r="A351" s="2"/>
      <c r="B351" s="2"/>
      <c r="C351" s="99"/>
      <c r="D351" s="99"/>
      <c r="E351" s="99"/>
      <c r="F351" s="99"/>
      <c r="G351" s="2"/>
      <c r="H351" s="2"/>
      <c r="I351" s="2"/>
    </row>
    <row r="352" spans="1:9" ht="12.75">
      <c r="A352" s="2"/>
      <c r="B352" s="2"/>
      <c r="C352" s="99"/>
      <c r="D352" s="99"/>
      <c r="E352" s="94"/>
      <c r="F352" s="99"/>
      <c r="G352" s="2"/>
      <c r="H352" s="47"/>
      <c r="I352" s="2"/>
    </row>
    <row r="353" spans="1:9" ht="12.75">
      <c r="A353" s="2"/>
      <c r="B353" s="2"/>
      <c r="C353" s="99"/>
      <c r="D353" s="99"/>
      <c r="E353" s="99"/>
      <c r="F353" s="99"/>
      <c r="G353" s="2"/>
      <c r="H353" s="2"/>
      <c r="I353" s="2"/>
    </row>
    <row r="354" spans="1:9" ht="12.75">
      <c r="A354" s="2"/>
      <c r="B354" s="2"/>
      <c r="C354" s="99"/>
      <c r="D354" s="99"/>
      <c r="E354" s="99"/>
      <c r="F354" s="99"/>
      <c r="G354" s="2"/>
      <c r="H354" s="2"/>
      <c r="I354" s="2"/>
    </row>
    <row r="355" spans="1:9" ht="12.75">
      <c r="A355" s="2"/>
      <c r="B355" s="2"/>
      <c r="C355" s="99"/>
      <c r="D355" s="99"/>
      <c r="E355" s="99"/>
      <c r="F355" s="99"/>
      <c r="G355" s="2"/>
      <c r="H355" s="2"/>
      <c r="I355" s="2"/>
    </row>
    <row r="356" spans="1:9" ht="15">
      <c r="A356" s="7"/>
      <c r="B356" s="2"/>
      <c r="C356" s="94"/>
      <c r="D356" s="99"/>
      <c r="E356" s="99"/>
      <c r="F356" s="109"/>
      <c r="G356" s="110"/>
      <c r="H356" s="2"/>
      <c r="I356" s="2"/>
    </row>
    <row r="357" spans="1:9" ht="15">
      <c r="A357" s="7"/>
      <c r="B357" s="2"/>
      <c r="C357" s="94"/>
      <c r="D357" s="99"/>
      <c r="E357" s="99"/>
      <c r="F357" s="109"/>
      <c r="G357" s="110"/>
      <c r="H357" s="111"/>
      <c r="I357" s="2"/>
    </row>
    <row r="358" spans="1:9" ht="15">
      <c r="A358" s="7"/>
      <c r="B358" s="2"/>
      <c r="C358" s="99"/>
      <c r="D358" s="99"/>
      <c r="E358" s="99"/>
      <c r="F358" s="109"/>
      <c r="G358" s="110"/>
      <c r="H358" s="2"/>
      <c r="I358" s="2"/>
    </row>
    <row r="359" spans="1:9" ht="15">
      <c r="A359" s="7"/>
      <c r="B359" s="2"/>
      <c r="C359" s="94"/>
      <c r="D359" s="99"/>
      <c r="E359" s="99"/>
      <c r="F359" s="112"/>
      <c r="G359" s="113"/>
      <c r="H359" s="2"/>
      <c r="I359" s="2"/>
    </row>
    <row r="360" spans="1:9" ht="15">
      <c r="A360" s="7"/>
      <c r="B360" s="2"/>
      <c r="C360" s="94"/>
      <c r="D360" s="99"/>
      <c r="E360" s="99"/>
      <c r="F360" s="112"/>
      <c r="G360" s="113"/>
      <c r="H360" s="111"/>
      <c r="I360" s="2"/>
    </row>
    <row r="361" spans="1:9" ht="14.25">
      <c r="A361" s="114"/>
      <c r="B361" s="2"/>
      <c r="C361" s="99"/>
      <c r="D361" s="99"/>
      <c r="E361" s="99"/>
      <c r="F361" s="112"/>
      <c r="G361" s="113"/>
      <c r="H361" s="2"/>
      <c r="I361" s="2"/>
    </row>
    <row r="362" spans="1:9" ht="15">
      <c r="A362" s="7"/>
      <c r="B362" s="2"/>
      <c r="C362" s="99"/>
      <c r="D362" s="99"/>
      <c r="E362" s="99"/>
      <c r="F362" s="115"/>
      <c r="G362" s="2"/>
      <c r="H362" s="2"/>
      <c r="I362" s="2"/>
    </row>
    <row r="363" spans="1:9" ht="15">
      <c r="A363" s="7"/>
      <c r="B363" s="2"/>
      <c r="C363" s="94"/>
      <c r="D363" s="99"/>
      <c r="E363" s="99"/>
      <c r="F363" s="115"/>
      <c r="G363" s="2"/>
      <c r="H363" s="111"/>
      <c r="I363" s="2"/>
    </row>
    <row r="364" spans="1:9" ht="15">
      <c r="A364" s="7"/>
      <c r="B364" s="2"/>
      <c r="C364" s="99"/>
      <c r="D364" s="99"/>
      <c r="E364" s="99"/>
      <c r="F364" s="115"/>
      <c r="G364" s="2"/>
      <c r="H364" s="2"/>
      <c r="I364" s="2"/>
    </row>
    <row r="365" spans="1:9" ht="15">
      <c r="A365" s="7"/>
      <c r="B365" s="2"/>
      <c r="C365" s="94"/>
      <c r="D365" s="99"/>
      <c r="E365" s="99"/>
      <c r="F365" s="115"/>
      <c r="G365" s="2"/>
      <c r="H365" s="2"/>
      <c r="I365" s="2"/>
    </row>
    <row r="366" spans="1:9" ht="15">
      <c r="A366" s="7"/>
      <c r="B366" s="2"/>
      <c r="C366" s="94"/>
      <c r="D366" s="99"/>
      <c r="E366" s="99"/>
      <c r="F366" s="115"/>
      <c r="G366" s="2"/>
      <c r="H366" s="111"/>
      <c r="I366" s="2"/>
    </row>
    <row r="367" spans="1:9" ht="15">
      <c r="A367" s="7"/>
      <c r="B367" s="2"/>
      <c r="C367" s="99"/>
      <c r="D367" s="99"/>
      <c r="E367" s="99"/>
      <c r="F367" s="115"/>
      <c r="G367" s="2"/>
      <c r="H367" s="2"/>
      <c r="I367" s="2"/>
    </row>
    <row r="368" spans="1:9" ht="15">
      <c r="A368" s="7"/>
      <c r="B368" s="2"/>
      <c r="C368" s="94"/>
      <c r="D368" s="99"/>
      <c r="E368" s="99"/>
      <c r="F368" s="116"/>
      <c r="G368" s="2"/>
      <c r="H368" s="2"/>
      <c r="I368" s="2"/>
    </row>
    <row r="369" spans="1:9" ht="15">
      <c r="A369" s="7"/>
      <c r="B369" s="2"/>
      <c r="C369" s="94"/>
      <c r="D369" s="99"/>
      <c r="E369" s="99"/>
      <c r="F369" s="116"/>
      <c r="G369" s="2"/>
      <c r="H369" s="111"/>
      <c r="I369" s="2"/>
    </row>
    <row r="370" spans="1:9" ht="15">
      <c r="A370" s="7"/>
      <c r="B370" s="2"/>
      <c r="C370" s="99"/>
      <c r="D370" s="99"/>
      <c r="E370" s="99"/>
      <c r="F370" s="116"/>
      <c r="G370" s="2"/>
      <c r="H370" s="2"/>
      <c r="I370" s="2"/>
    </row>
    <row r="371" spans="1:9" ht="15">
      <c r="A371" s="7"/>
      <c r="B371" s="2"/>
      <c r="C371" s="94"/>
      <c r="D371" s="99"/>
      <c r="E371" s="99"/>
      <c r="F371" s="109"/>
      <c r="G371" s="2"/>
      <c r="H371" s="2"/>
      <c r="I371" s="2"/>
    </row>
    <row r="372" spans="1:9" ht="15">
      <c r="A372" s="7"/>
      <c r="B372" s="2"/>
      <c r="C372" s="94"/>
      <c r="D372" s="99"/>
      <c r="E372" s="99"/>
      <c r="F372" s="99"/>
      <c r="G372" s="2"/>
      <c r="H372" s="2"/>
      <c r="I372" s="2"/>
    </row>
    <row r="373" spans="1:9" ht="15">
      <c r="A373" s="7"/>
      <c r="B373" s="2"/>
      <c r="C373" s="99"/>
      <c r="D373" s="99"/>
      <c r="E373" s="99"/>
      <c r="F373" s="99"/>
      <c r="G373" s="2"/>
      <c r="H373" s="111"/>
      <c r="I373" s="2"/>
    </row>
    <row r="374" spans="1:9" ht="15">
      <c r="A374" s="7"/>
      <c r="B374" s="2"/>
      <c r="C374" s="99"/>
      <c r="D374" s="99"/>
      <c r="E374" s="99"/>
      <c r="F374" s="99"/>
      <c r="G374" s="2"/>
      <c r="H374" s="2"/>
      <c r="I374" s="2"/>
    </row>
    <row r="375" spans="1:9" ht="15">
      <c r="A375" s="7"/>
      <c r="B375" s="2"/>
      <c r="C375" s="99"/>
      <c r="D375" s="99"/>
      <c r="E375" s="99"/>
      <c r="F375" s="109"/>
      <c r="G375" s="2"/>
      <c r="H375" s="2"/>
      <c r="I375" s="2"/>
    </row>
    <row r="376" spans="1:9" ht="15">
      <c r="A376" s="7"/>
      <c r="B376" s="2"/>
      <c r="C376" s="94"/>
      <c r="D376" s="99"/>
      <c r="E376" s="99"/>
      <c r="F376" s="99"/>
      <c r="G376" s="2"/>
      <c r="H376" s="2"/>
      <c r="I376" s="2"/>
    </row>
    <row r="377" spans="1:9" ht="15">
      <c r="A377" s="7"/>
      <c r="B377" s="2"/>
      <c r="C377" s="94"/>
      <c r="D377" s="99"/>
      <c r="E377" s="99"/>
      <c r="F377" s="99"/>
      <c r="G377" s="2"/>
      <c r="H377" s="2"/>
      <c r="I377" s="2"/>
    </row>
    <row r="378" spans="1:9" ht="15">
      <c r="A378" s="7"/>
      <c r="B378" s="2"/>
      <c r="C378" s="94"/>
      <c r="D378" s="99"/>
      <c r="E378" s="99"/>
      <c r="F378" s="99"/>
      <c r="G378" s="2"/>
      <c r="H378" s="2"/>
      <c r="I378" s="2"/>
    </row>
    <row r="379" spans="1:9" ht="12.75">
      <c r="A379" s="2"/>
      <c r="B379" s="2"/>
      <c r="C379" s="99"/>
      <c r="D379" s="99"/>
      <c r="E379" s="99"/>
      <c r="F379" s="99"/>
      <c r="G379" s="2"/>
      <c r="H379" s="2"/>
      <c r="I379" s="2"/>
    </row>
    <row r="380" spans="1:9" ht="18">
      <c r="A380" s="7"/>
      <c r="B380" s="59"/>
      <c r="C380" s="117"/>
      <c r="D380" s="118"/>
      <c r="E380" s="118"/>
      <c r="F380" s="118"/>
      <c r="G380" s="59"/>
      <c r="H380" s="119"/>
      <c r="I380" s="2"/>
    </row>
    <row r="381" spans="1:9" ht="12.75">
      <c r="A381" s="2"/>
      <c r="B381" s="2"/>
      <c r="C381" s="99"/>
      <c r="D381" s="99"/>
      <c r="E381" s="99"/>
      <c r="F381" s="99"/>
      <c r="G381" s="2"/>
      <c r="H381" s="2"/>
      <c r="I381" s="2"/>
    </row>
    <row r="382" spans="1:9" ht="12.75">
      <c r="A382" s="2"/>
      <c r="B382" s="2"/>
      <c r="C382" s="99"/>
      <c r="D382" s="99"/>
      <c r="E382" s="99"/>
      <c r="F382" s="99"/>
      <c r="G382" s="2"/>
      <c r="H382" s="2"/>
      <c r="I382" s="2"/>
    </row>
    <row r="383" spans="1:9" ht="12.75">
      <c r="A383" s="2"/>
      <c r="B383" s="2"/>
      <c r="C383" s="99"/>
      <c r="D383" s="99"/>
      <c r="E383" s="99"/>
      <c r="F383" s="99"/>
      <c r="G383" s="2"/>
      <c r="H383" s="2"/>
      <c r="I383" s="2"/>
    </row>
    <row r="384" spans="1:9" ht="12.75">
      <c r="A384" s="2"/>
      <c r="B384" s="2"/>
      <c r="C384" s="99"/>
      <c r="D384" s="99"/>
      <c r="E384" s="99"/>
      <c r="F384" s="99"/>
      <c r="G384" s="2"/>
      <c r="H384" s="2"/>
      <c r="I384" s="2"/>
    </row>
    <row r="385" spans="1:9" ht="12.75">
      <c r="A385" s="2"/>
      <c r="B385" s="2"/>
      <c r="C385" s="99"/>
      <c r="D385" s="99"/>
      <c r="E385" s="99"/>
      <c r="F385" s="99"/>
      <c r="G385" s="2"/>
      <c r="H385" s="2"/>
      <c r="I385" s="2"/>
    </row>
    <row r="386" spans="1:9" ht="12.75">
      <c r="A386" s="2"/>
      <c r="B386" s="2"/>
      <c r="C386" s="99"/>
      <c r="D386" s="99"/>
      <c r="E386" s="99"/>
      <c r="F386" s="99"/>
      <c r="G386" s="2"/>
      <c r="H386" s="2"/>
      <c r="I386" s="2"/>
    </row>
    <row r="387" spans="1:9" ht="12.75">
      <c r="A387" s="2"/>
      <c r="B387" s="2"/>
      <c r="C387" s="99"/>
      <c r="D387" s="99"/>
      <c r="E387" s="99"/>
      <c r="F387" s="99"/>
      <c r="G387" s="2"/>
      <c r="H387" s="2"/>
      <c r="I387" s="2"/>
    </row>
    <row r="388" spans="1:9" ht="18">
      <c r="A388" s="59"/>
      <c r="B388" s="2"/>
      <c r="C388" s="99"/>
      <c r="D388" s="99"/>
      <c r="E388" s="99"/>
      <c r="F388" s="99"/>
      <c r="G388" s="2"/>
      <c r="H388" s="2"/>
      <c r="I388" s="2"/>
    </row>
    <row r="389" spans="1:9" ht="12.75">
      <c r="A389" s="2"/>
      <c r="B389" s="2"/>
      <c r="C389" s="99"/>
      <c r="D389" s="99"/>
      <c r="E389" s="99"/>
      <c r="F389" s="99"/>
      <c r="G389" s="2"/>
      <c r="H389" s="2"/>
      <c r="I389" s="2"/>
    </row>
    <row r="390" spans="1:9" ht="12.75">
      <c r="A390" s="2"/>
      <c r="B390" s="2"/>
      <c r="C390" s="99"/>
      <c r="D390" s="99"/>
      <c r="E390" s="99"/>
      <c r="F390" s="99"/>
      <c r="G390" s="2"/>
      <c r="H390" s="2"/>
      <c r="I390" s="2"/>
    </row>
    <row r="391" spans="1:9" ht="12.75">
      <c r="A391" s="2"/>
      <c r="B391" s="2"/>
      <c r="C391" s="99"/>
      <c r="D391" s="99"/>
      <c r="E391" s="99"/>
      <c r="F391" s="99"/>
      <c r="G391" s="2"/>
      <c r="H391" s="2"/>
      <c r="I391" s="2"/>
    </row>
    <row r="392" spans="1:9" ht="12.75">
      <c r="A392" s="2"/>
      <c r="B392" s="2"/>
      <c r="C392" s="99"/>
      <c r="D392" s="99"/>
      <c r="E392" s="94"/>
      <c r="F392" s="99"/>
      <c r="G392" s="2"/>
      <c r="H392" s="47"/>
      <c r="I392" s="2"/>
    </row>
    <row r="393" spans="1:9" ht="12.75">
      <c r="A393" s="2"/>
      <c r="B393" s="2"/>
      <c r="C393" s="99"/>
      <c r="D393" s="99"/>
      <c r="E393" s="99"/>
      <c r="F393" s="99"/>
      <c r="G393" s="2"/>
      <c r="H393" s="2"/>
      <c r="I393" s="2"/>
    </row>
    <row r="394" spans="1:9" ht="12.75">
      <c r="A394" s="2"/>
      <c r="B394" s="2"/>
      <c r="C394" s="99"/>
      <c r="D394" s="99"/>
      <c r="E394" s="99"/>
      <c r="F394" s="99"/>
      <c r="G394" s="2"/>
      <c r="H394" s="2"/>
      <c r="I394" s="2"/>
    </row>
    <row r="395" spans="1:9" ht="12.75">
      <c r="A395" s="2"/>
      <c r="B395" s="2"/>
      <c r="C395" s="99"/>
      <c r="D395" s="99"/>
      <c r="E395" s="99"/>
      <c r="F395" s="99"/>
      <c r="G395" s="2"/>
      <c r="H395" s="2"/>
      <c r="I395" s="2"/>
    </row>
    <row r="396" spans="1:9" ht="15">
      <c r="A396" s="7"/>
      <c r="B396" s="2"/>
      <c r="C396" s="94"/>
      <c r="D396" s="99"/>
      <c r="E396" s="99"/>
      <c r="F396" s="109"/>
      <c r="G396" s="110"/>
      <c r="H396" s="2"/>
      <c r="I396" s="2"/>
    </row>
    <row r="397" spans="1:9" ht="15">
      <c r="A397" s="7"/>
      <c r="B397" s="2"/>
      <c r="C397" s="94"/>
      <c r="D397" s="99"/>
      <c r="E397" s="99"/>
      <c r="F397" s="109"/>
      <c r="G397" s="110"/>
      <c r="H397" s="111"/>
      <c r="I397" s="2"/>
    </row>
    <row r="398" spans="1:9" ht="15">
      <c r="A398" s="7"/>
      <c r="B398" s="2"/>
      <c r="C398" s="99"/>
      <c r="D398" s="99"/>
      <c r="E398" s="99"/>
      <c r="F398" s="109"/>
      <c r="G398" s="110"/>
      <c r="H398" s="2"/>
      <c r="I398" s="2"/>
    </row>
    <row r="399" spans="1:9" ht="15">
      <c r="A399" s="7"/>
      <c r="B399" s="2"/>
      <c r="C399" s="94"/>
      <c r="D399" s="99"/>
      <c r="E399" s="99"/>
      <c r="F399" s="112"/>
      <c r="G399" s="113"/>
      <c r="H399" s="2"/>
      <c r="I399" s="2"/>
    </row>
    <row r="400" spans="1:9" ht="15">
      <c r="A400" s="7"/>
      <c r="B400" s="2"/>
      <c r="C400" s="94"/>
      <c r="D400" s="99"/>
      <c r="E400" s="99"/>
      <c r="F400" s="112"/>
      <c r="G400" s="113"/>
      <c r="H400" s="111"/>
      <c r="I400" s="2"/>
    </row>
    <row r="401" spans="1:9" ht="14.25">
      <c r="A401" s="114"/>
      <c r="B401" s="2"/>
      <c r="C401" s="99"/>
      <c r="D401" s="99"/>
      <c r="E401" s="99"/>
      <c r="F401" s="112"/>
      <c r="G401" s="113"/>
      <c r="H401" s="2"/>
      <c r="I401" s="2"/>
    </row>
    <row r="402" spans="1:9" ht="15">
      <c r="A402" s="7"/>
      <c r="B402" s="2"/>
      <c r="C402" s="99"/>
      <c r="D402" s="99"/>
      <c r="E402" s="99"/>
      <c r="F402" s="115"/>
      <c r="G402" s="2"/>
      <c r="H402" s="2"/>
      <c r="I402" s="2"/>
    </row>
    <row r="403" spans="1:9" ht="15">
      <c r="A403" s="7"/>
      <c r="B403" s="2"/>
      <c r="C403" s="94"/>
      <c r="D403" s="99"/>
      <c r="E403" s="99"/>
      <c r="F403" s="115"/>
      <c r="G403" s="2"/>
      <c r="H403" s="111"/>
      <c r="I403" s="2"/>
    </row>
    <row r="404" spans="1:9" ht="15">
      <c r="A404" s="7"/>
      <c r="B404" s="2"/>
      <c r="C404" s="99"/>
      <c r="D404" s="99"/>
      <c r="E404" s="99"/>
      <c r="F404" s="115"/>
      <c r="G404" s="2"/>
      <c r="H404" s="2"/>
      <c r="I404" s="2"/>
    </row>
    <row r="405" spans="1:9" ht="15">
      <c r="A405" s="7"/>
      <c r="B405" s="2"/>
      <c r="C405" s="94"/>
      <c r="D405" s="99"/>
      <c r="E405" s="99"/>
      <c r="F405" s="115"/>
      <c r="G405" s="2"/>
      <c r="H405" s="2"/>
      <c r="I405" s="2"/>
    </row>
    <row r="406" spans="1:9" ht="15">
      <c r="A406" s="7"/>
      <c r="B406" s="2"/>
      <c r="C406" s="94"/>
      <c r="D406" s="99"/>
      <c r="E406" s="99"/>
      <c r="F406" s="115"/>
      <c r="G406" s="2"/>
      <c r="H406" s="111"/>
      <c r="I406" s="2"/>
    </row>
    <row r="407" spans="1:9" ht="15">
      <c r="A407" s="7"/>
      <c r="B407" s="2"/>
      <c r="C407" s="99"/>
      <c r="D407" s="99"/>
      <c r="E407" s="99"/>
      <c r="F407" s="115"/>
      <c r="G407" s="2"/>
      <c r="H407" s="2"/>
      <c r="I407" s="2"/>
    </row>
    <row r="408" spans="1:9" ht="15">
      <c r="A408" s="7"/>
      <c r="B408" s="2"/>
      <c r="C408" s="94"/>
      <c r="D408" s="99"/>
      <c r="E408" s="99"/>
      <c r="F408" s="116"/>
      <c r="G408" s="2"/>
      <c r="H408" s="2"/>
      <c r="I408" s="2"/>
    </row>
    <row r="409" spans="1:9" ht="15">
      <c r="A409" s="7"/>
      <c r="B409" s="2"/>
      <c r="C409" s="94"/>
      <c r="D409" s="99"/>
      <c r="E409" s="99"/>
      <c r="F409" s="116"/>
      <c r="G409" s="2"/>
      <c r="H409" s="111"/>
      <c r="I409" s="2"/>
    </row>
    <row r="410" spans="1:9" ht="15">
      <c r="A410" s="7"/>
      <c r="B410" s="2"/>
      <c r="C410" s="99"/>
      <c r="D410" s="99"/>
      <c r="E410" s="99"/>
      <c r="F410" s="116"/>
      <c r="G410" s="2"/>
      <c r="H410" s="2"/>
      <c r="I410" s="2"/>
    </row>
    <row r="411" spans="1:9" ht="15">
      <c r="A411" s="7"/>
      <c r="B411" s="2"/>
      <c r="C411" s="94"/>
      <c r="D411" s="99"/>
      <c r="E411" s="99"/>
      <c r="F411" s="109"/>
      <c r="G411" s="2"/>
      <c r="H411" s="2"/>
      <c r="I411" s="2"/>
    </row>
    <row r="412" spans="1:9" ht="15">
      <c r="A412" s="7"/>
      <c r="B412" s="2"/>
      <c r="C412" s="94"/>
      <c r="D412" s="99"/>
      <c r="E412" s="99"/>
      <c r="F412" s="99"/>
      <c r="G412" s="2"/>
      <c r="H412" s="2"/>
      <c r="I412" s="2"/>
    </row>
    <row r="413" spans="1:9" ht="15">
      <c r="A413" s="7"/>
      <c r="B413" s="2"/>
      <c r="C413" s="99"/>
      <c r="D413" s="99"/>
      <c r="E413" s="99"/>
      <c r="F413" s="99"/>
      <c r="G413" s="2"/>
      <c r="H413" s="111"/>
      <c r="I413" s="2"/>
    </row>
    <row r="414" spans="1:9" ht="15">
      <c r="A414" s="7"/>
      <c r="B414" s="2"/>
      <c r="C414" s="99"/>
      <c r="D414" s="99"/>
      <c r="E414" s="99"/>
      <c r="F414" s="99"/>
      <c r="G414" s="2"/>
      <c r="H414" s="2"/>
      <c r="I414" s="2"/>
    </row>
    <row r="415" spans="1:9" ht="15">
      <c r="A415" s="7"/>
      <c r="B415" s="2"/>
      <c r="C415" s="99"/>
      <c r="D415" s="99"/>
      <c r="E415" s="99"/>
      <c r="F415" s="109"/>
      <c r="G415" s="2"/>
      <c r="H415" s="2"/>
      <c r="I415" s="2"/>
    </row>
    <row r="416" spans="1:9" ht="15">
      <c r="A416" s="7"/>
      <c r="B416" s="2"/>
      <c r="C416" s="94"/>
      <c r="D416" s="99"/>
      <c r="E416" s="99"/>
      <c r="F416" s="99"/>
      <c r="G416" s="2"/>
      <c r="H416" s="2"/>
      <c r="I416" s="2"/>
    </row>
    <row r="417" spans="1:9" ht="15">
      <c r="A417" s="7"/>
      <c r="B417" s="2"/>
      <c r="C417" s="94"/>
      <c r="D417" s="99"/>
      <c r="E417" s="99"/>
      <c r="F417" s="99"/>
      <c r="G417" s="2"/>
      <c r="H417" s="2"/>
      <c r="I417" s="2"/>
    </row>
    <row r="418" spans="1:9" ht="15">
      <c r="A418" s="7"/>
      <c r="B418" s="2"/>
      <c r="C418" s="94"/>
      <c r="D418" s="99"/>
      <c r="E418" s="99"/>
      <c r="F418" s="99"/>
      <c r="G418" s="2"/>
      <c r="H418" s="2"/>
      <c r="I418" s="2"/>
    </row>
    <row r="419" spans="1:9" ht="12.75">
      <c r="A419" s="2"/>
      <c r="B419" s="2"/>
      <c r="C419" s="99"/>
      <c r="D419" s="99"/>
      <c r="E419" s="99"/>
      <c r="F419" s="99"/>
      <c r="G419" s="2"/>
      <c r="H419" s="2"/>
      <c r="I419" s="2"/>
    </row>
    <row r="420" spans="1:9" ht="18">
      <c r="A420" s="7"/>
      <c r="B420" s="59"/>
      <c r="C420" s="117"/>
      <c r="D420" s="118"/>
      <c r="E420" s="118"/>
      <c r="F420" s="118"/>
      <c r="G420" s="59"/>
      <c r="H420" s="119"/>
      <c r="I420" s="2"/>
    </row>
    <row r="421" spans="1:9" ht="12.75">
      <c r="A421" s="2"/>
      <c r="B421" s="2"/>
      <c r="C421" s="99"/>
      <c r="D421" s="99"/>
      <c r="E421" s="99"/>
      <c r="F421" s="99"/>
      <c r="G421" s="2"/>
      <c r="H421" s="2"/>
      <c r="I421" s="2"/>
    </row>
    <row r="422" spans="1:9" ht="12.75">
      <c r="A422" s="2"/>
      <c r="B422" s="2"/>
      <c r="C422" s="99"/>
      <c r="D422" s="99"/>
      <c r="E422" s="99"/>
      <c r="F422" s="99"/>
      <c r="G422" s="2"/>
      <c r="H422" s="2"/>
      <c r="I422" s="2"/>
    </row>
    <row r="423" spans="1:9" ht="12.75">
      <c r="A423" s="2"/>
      <c r="B423" s="2"/>
      <c r="C423" s="99"/>
      <c r="D423" s="99"/>
      <c r="E423" s="99"/>
      <c r="F423" s="99"/>
      <c r="G423" s="2"/>
      <c r="H423" s="2"/>
      <c r="I423" s="2"/>
    </row>
    <row r="424" spans="1:9" ht="12.75">
      <c r="A424" s="2"/>
      <c r="B424" s="2"/>
      <c r="C424" s="99"/>
      <c r="D424" s="99"/>
      <c r="E424" s="99"/>
      <c r="F424" s="99"/>
      <c r="G424" s="2"/>
      <c r="H424" s="2"/>
      <c r="I424" s="2"/>
    </row>
    <row r="425" spans="1:9" ht="12.75">
      <c r="A425" s="2"/>
      <c r="B425" s="2"/>
      <c r="C425" s="99"/>
      <c r="D425" s="99"/>
      <c r="E425" s="99"/>
      <c r="F425" s="99"/>
      <c r="G425" s="2"/>
      <c r="H425" s="2"/>
      <c r="I425" s="2"/>
    </row>
    <row r="426" spans="1:9" ht="12.75">
      <c r="A426" s="2"/>
      <c r="B426" s="2"/>
      <c r="C426" s="99"/>
      <c r="D426" s="99"/>
      <c r="E426" s="99"/>
      <c r="F426" s="99"/>
      <c r="G426" s="2"/>
      <c r="H426" s="2"/>
      <c r="I426" s="2"/>
    </row>
    <row r="427" spans="1:9" ht="12.75">
      <c r="A427" s="2"/>
      <c r="B427" s="2"/>
      <c r="C427" s="99"/>
      <c r="D427" s="99"/>
      <c r="E427" s="99"/>
      <c r="F427" s="99"/>
      <c r="G427" s="2"/>
      <c r="H427" s="2"/>
      <c r="I427" s="2"/>
    </row>
    <row r="428" spans="1:9" ht="18">
      <c r="A428" s="59"/>
      <c r="B428" s="2"/>
      <c r="C428" s="99"/>
      <c r="D428" s="99"/>
      <c r="E428" s="99"/>
      <c r="F428" s="99"/>
      <c r="G428" s="2"/>
      <c r="H428" s="2"/>
      <c r="I428" s="2"/>
    </row>
    <row r="429" spans="1:9" ht="12.75">
      <c r="A429" s="2"/>
      <c r="B429" s="2"/>
      <c r="C429" s="99"/>
      <c r="D429" s="99"/>
      <c r="E429" s="99"/>
      <c r="F429" s="99"/>
      <c r="G429" s="2"/>
      <c r="H429" s="2"/>
      <c r="I429" s="2"/>
    </row>
    <row r="430" spans="1:9" ht="12.75">
      <c r="A430" s="2"/>
      <c r="B430" s="2"/>
      <c r="C430" s="99"/>
      <c r="D430" s="99"/>
      <c r="E430" s="99"/>
      <c r="F430" s="99"/>
      <c r="G430" s="2"/>
      <c r="H430" s="2"/>
      <c r="I430" s="2"/>
    </row>
    <row r="431" spans="1:9" ht="12.75">
      <c r="A431" s="2"/>
      <c r="B431" s="2"/>
      <c r="C431" s="99"/>
      <c r="D431" s="99"/>
      <c r="E431" s="99"/>
      <c r="F431" s="99"/>
      <c r="G431" s="2"/>
      <c r="H431" s="2"/>
      <c r="I431" s="2"/>
    </row>
    <row r="432" spans="1:9" ht="12.75">
      <c r="A432" s="2"/>
      <c r="B432" s="2"/>
      <c r="C432" s="99"/>
      <c r="D432" s="99"/>
      <c r="E432" s="94"/>
      <c r="F432" s="99"/>
      <c r="G432" s="2"/>
      <c r="H432" s="47"/>
      <c r="I432" s="2"/>
    </row>
    <row r="433" spans="1:9" ht="12.75">
      <c r="A433" s="2"/>
      <c r="B433" s="2"/>
      <c r="C433" s="99"/>
      <c r="D433" s="99"/>
      <c r="E433" s="99"/>
      <c r="F433" s="99"/>
      <c r="G433" s="2"/>
      <c r="H433" s="2"/>
      <c r="I433" s="2"/>
    </row>
    <row r="434" spans="1:9" ht="12.75">
      <c r="A434" s="2"/>
      <c r="B434" s="2"/>
      <c r="C434" s="99"/>
      <c r="D434" s="99"/>
      <c r="E434" s="99"/>
      <c r="F434" s="99"/>
      <c r="G434" s="2"/>
      <c r="H434" s="2"/>
      <c r="I434" s="2"/>
    </row>
    <row r="435" spans="1:9" ht="12.75">
      <c r="A435" s="2"/>
      <c r="B435" s="2"/>
      <c r="C435" s="99"/>
      <c r="D435" s="99"/>
      <c r="E435" s="99"/>
      <c r="F435" s="99"/>
      <c r="G435" s="2"/>
      <c r="H435" s="2"/>
      <c r="I435" s="2"/>
    </row>
    <row r="436" spans="1:9" ht="15">
      <c r="A436" s="7"/>
      <c r="B436" s="2"/>
      <c r="C436" s="94"/>
      <c r="D436" s="99"/>
      <c r="E436" s="99"/>
      <c r="F436" s="109"/>
      <c r="G436" s="110"/>
      <c r="H436" s="2"/>
      <c r="I436" s="2"/>
    </row>
    <row r="437" spans="1:9" ht="15">
      <c r="A437" s="7"/>
      <c r="B437" s="2"/>
      <c r="C437" s="94"/>
      <c r="D437" s="99"/>
      <c r="E437" s="99"/>
      <c r="F437" s="109"/>
      <c r="G437" s="110"/>
      <c r="H437" s="111"/>
      <c r="I437" s="2"/>
    </row>
    <row r="438" spans="1:9" ht="15">
      <c r="A438" s="7"/>
      <c r="B438" s="2"/>
      <c r="C438" s="99"/>
      <c r="D438" s="99"/>
      <c r="E438" s="99"/>
      <c r="F438" s="109"/>
      <c r="G438" s="110"/>
      <c r="H438" s="2"/>
      <c r="I438" s="2"/>
    </row>
    <row r="439" spans="1:9" ht="15">
      <c r="A439" s="7"/>
      <c r="B439" s="2"/>
      <c r="C439" s="94"/>
      <c r="D439" s="99"/>
      <c r="E439" s="99"/>
      <c r="F439" s="112"/>
      <c r="G439" s="113"/>
      <c r="H439" s="2"/>
      <c r="I439" s="2"/>
    </row>
    <row r="440" spans="1:9" ht="15">
      <c r="A440" s="7"/>
      <c r="B440" s="2"/>
      <c r="C440" s="94"/>
      <c r="D440" s="99"/>
      <c r="E440" s="99"/>
      <c r="F440" s="112"/>
      <c r="G440" s="113"/>
      <c r="H440" s="111"/>
      <c r="I440" s="2"/>
    </row>
    <row r="441" spans="1:9" ht="14.25">
      <c r="A441" s="114"/>
      <c r="B441" s="2"/>
      <c r="C441" s="99"/>
      <c r="D441" s="99"/>
      <c r="E441" s="99"/>
      <c r="F441" s="112"/>
      <c r="G441" s="113"/>
      <c r="H441" s="2"/>
      <c r="I441" s="2"/>
    </row>
    <row r="442" spans="1:9" ht="15">
      <c r="A442" s="7"/>
      <c r="B442" s="2"/>
      <c r="C442" s="99"/>
      <c r="D442" s="99"/>
      <c r="E442" s="99"/>
      <c r="F442" s="115"/>
      <c r="G442" s="2"/>
      <c r="H442" s="2"/>
      <c r="I442" s="2"/>
    </row>
    <row r="443" spans="1:9" ht="15">
      <c r="A443" s="7"/>
      <c r="B443" s="2"/>
      <c r="C443" s="94"/>
      <c r="D443" s="99"/>
      <c r="E443" s="99"/>
      <c r="F443" s="115"/>
      <c r="G443" s="2"/>
      <c r="H443" s="111"/>
      <c r="I443" s="2"/>
    </row>
    <row r="444" spans="1:9" ht="15">
      <c r="A444" s="7"/>
      <c r="B444" s="2"/>
      <c r="C444" s="99"/>
      <c r="D444" s="99"/>
      <c r="E444" s="99"/>
      <c r="F444" s="115"/>
      <c r="G444" s="2"/>
      <c r="H444" s="2"/>
      <c r="I444" s="2"/>
    </row>
    <row r="445" spans="1:9" ht="15">
      <c r="A445" s="7"/>
      <c r="B445" s="2"/>
      <c r="C445" s="94"/>
      <c r="D445" s="99"/>
      <c r="E445" s="99"/>
      <c r="F445" s="115"/>
      <c r="G445" s="2"/>
      <c r="H445" s="2"/>
      <c r="I445" s="2"/>
    </row>
    <row r="446" spans="1:9" ht="15">
      <c r="A446" s="7"/>
      <c r="B446" s="2"/>
      <c r="C446" s="94"/>
      <c r="D446" s="99"/>
      <c r="E446" s="99"/>
      <c r="F446" s="115"/>
      <c r="G446" s="2"/>
      <c r="H446" s="111"/>
      <c r="I446" s="2"/>
    </row>
    <row r="447" spans="1:9" ht="15">
      <c r="A447" s="7"/>
      <c r="B447" s="2"/>
      <c r="C447" s="99"/>
      <c r="D447" s="99"/>
      <c r="E447" s="99"/>
      <c r="F447" s="115"/>
      <c r="G447" s="2"/>
      <c r="H447" s="2"/>
      <c r="I447" s="2"/>
    </row>
    <row r="448" spans="1:9" ht="15">
      <c r="A448" s="7"/>
      <c r="B448" s="2"/>
      <c r="C448" s="94"/>
      <c r="D448" s="99"/>
      <c r="E448" s="99"/>
      <c r="F448" s="116"/>
      <c r="G448" s="2"/>
      <c r="H448" s="2"/>
      <c r="I448" s="2"/>
    </row>
    <row r="449" spans="1:9" ht="15">
      <c r="A449" s="7"/>
      <c r="B449" s="2"/>
      <c r="C449" s="94"/>
      <c r="D449" s="99"/>
      <c r="E449" s="99"/>
      <c r="F449" s="116"/>
      <c r="G449" s="2"/>
      <c r="H449" s="111"/>
      <c r="I449" s="2"/>
    </row>
    <row r="450" spans="1:9" ht="15">
      <c r="A450" s="7"/>
      <c r="B450" s="2"/>
      <c r="C450" s="99"/>
      <c r="D450" s="99"/>
      <c r="E450" s="99"/>
      <c r="F450" s="116"/>
      <c r="G450" s="2"/>
      <c r="H450" s="2"/>
      <c r="I450" s="2"/>
    </row>
    <row r="451" spans="1:9" ht="15">
      <c r="A451" s="7"/>
      <c r="B451" s="2"/>
      <c r="C451" s="94"/>
      <c r="D451" s="99"/>
      <c r="E451" s="99"/>
      <c r="F451" s="109"/>
      <c r="G451" s="2"/>
      <c r="H451" s="2"/>
      <c r="I451" s="2"/>
    </row>
    <row r="452" spans="1:9" ht="15">
      <c r="A452" s="7"/>
      <c r="B452" s="2"/>
      <c r="C452" s="94"/>
      <c r="D452" s="99"/>
      <c r="E452" s="99"/>
      <c r="F452" s="99"/>
      <c r="G452" s="2"/>
      <c r="H452" s="2"/>
      <c r="I452" s="2"/>
    </row>
    <row r="453" spans="1:9" ht="15">
      <c r="A453" s="7"/>
      <c r="B453" s="2"/>
      <c r="C453" s="99"/>
      <c r="D453" s="99"/>
      <c r="E453" s="99"/>
      <c r="F453" s="99"/>
      <c r="G453" s="2"/>
      <c r="H453" s="111"/>
      <c r="I453" s="2"/>
    </row>
    <row r="454" spans="1:9" ht="15">
      <c r="A454" s="7"/>
      <c r="B454" s="2"/>
      <c r="C454" s="99"/>
      <c r="D454" s="99"/>
      <c r="E454" s="99"/>
      <c r="F454" s="99"/>
      <c r="G454" s="2"/>
      <c r="H454" s="2"/>
      <c r="I454" s="2"/>
    </row>
    <row r="455" spans="1:9" ht="15">
      <c r="A455" s="7"/>
      <c r="B455" s="2"/>
      <c r="C455" s="99"/>
      <c r="D455" s="99"/>
      <c r="E455" s="99"/>
      <c r="F455" s="109"/>
      <c r="G455" s="2"/>
      <c r="H455" s="2"/>
      <c r="I455" s="2"/>
    </row>
    <row r="456" spans="1:9" ht="15">
      <c r="A456" s="7"/>
      <c r="B456" s="2"/>
      <c r="C456" s="94"/>
      <c r="D456" s="99"/>
      <c r="E456" s="99"/>
      <c r="F456" s="99"/>
      <c r="G456" s="2"/>
      <c r="H456" s="2"/>
      <c r="I456" s="2"/>
    </row>
    <row r="457" spans="1:9" ht="15">
      <c r="A457" s="7"/>
      <c r="B457" s="2"/>
      <c r="C457" s="94"/>
      <c r="D457" s="99"/>
      <c r="E457" s="99"/>
      <c r="F457" s="99"/>
      <c r="G457" s="2"/>
      <c r="H457" s="2"/>
      <c r="I457" s="2"/>
    </row>
    <row r="458" spans="1:9" ht="15">
      <c r="A458" s="7"/>
      <c r="B458" s="2"/>
      <c r="C458" s="94"/>
      <c r="D458" s="99"/>
      <c r="E458" s="99"/>
      <c r="F458" s="99"/>
      <c r="G458" s="2"/>
      <c r="H458" s="2"/>
      <c r="I458" s="2"/>
    </row>
    <row r="459" spans="1:9" ht="12.7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8">
      <c r="A460" s="7"/>
      <c r="B460" s="59"/>
      <c r="C460" s="7"/>
      <c r="D460" s="59"/>
      <c r="E460" s="59"/>
      <c r="F460" s="59"/>
      <c r="G460" s="59"/>
      <c r="H460" s="119"/>
      <c r="I460" s="2"/>
    </row>
    <row r="461" spans="1:9" ht="12.7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8">
      <c r="A467" s="2"/>
      <c r="B467" s="2"/>
      <c r="C467" s="59"/>
      <c r="D467" s="2"/>
      <c r="E467" s="2"/>
      <c r="F467" s="2"/>
      <c r="G467" s="2"/>
      <c r="H467" s="2"/>
      <c r="I467" s="2"/>
    </row>
    <row r="468" spans="1:9" ht="18">
      <c r="A468" s="59"/>
      <c r="B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B472" s="2"/>
      <c r="C472" s="2"/>
      <c r="D472" s="2"/>
      <c r="E472" s="27"/>
      <c r="F472" s="2"/>
      <c r="G472" s="2"/>
      <c r="H472" s="47"/>
      <c r="I472" s="2"/>
    </row>
    <row r="473" spans="1:9" ht="12.7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5">
      <c r="A476" s="7"/>
      <c r="B476" s="2"/>
      <c r="C476" s="94"/>
      <c r="D476" s="99"/>
      <c r="E476" s="99"/>
      <c r="F476" s="64"/>
      <c r="G476" s="110"/>
      <c r="H476" s="2"/>
      <c r="I476" s="2"/>
    </row>
    <row r="477" spans="1:9" ht="15">
      <c r="A477" s="7"/>
      <c r="B477" s="2"/>
      <c r="C477" s="94"/>
      <c r="D477" s="99"/>
      <c r="E477" s="99"/>
      <c r="F477" s="120"/>
      <c r="G477" s="110"/>
      <c r="H477" s="111"/>
      <c r="I477" s="2"/>
    </row>
    <row r="478" spans="1:9" ht="15">
      <c r="A478" s="7"/>
      <c r="B478" s="2"/>
      <c r="C478" s="99"/>
      <c r="D478" s="99"/>
      <c r="E478" s="99"/>
      <c r="F478" s="64"/>
      <c r="G478" s="110"/>
      <c r="H478" s="2"/>
      <c r="I478" s="2"/>
    </row>
    <row r="479" spans="1:9" ht="15">
      <c r="A479" s="7"/>
      <c r="B479" s="2"/>
      <c r="C479" s="94"/>
      <c r="D479" s="99"/>
      <c r="E479" s="99"/>
      <c r="F479" s="121"/>
      <c r="G479" s="113"/>
      <c r="H479" s="2"/>
      <c r="I479" s="2"/>
    </row>
    <row r="480" spans="1:9" ht="15">
      <c r="A480" s="7"/>
      <c r="B480" s="2"/>
      <c r="C480" s="94"/>
      <c r="D480" s="99"/>
      <c r="E480" s="99"/>
      <c r="F480" s="121"/>
      <c r="G480" s="113"/>
      <c r="H480" s="111"/>
      <c r="I480" s="2"/>
    </row>
    <row r="481" spans="1:9" ht="14.25">
      <c r="A481" s="114"/>
      <c r="B481" s="2"/>
      <c r="C481" s="99"/>
      <c r="D481" s="99"/>
      <c r="E481" s="99"/>
      <c r="F481" s="121"/>
      <c r="G481" s="113"/>
      <c r="H481" s="2"/>
      <c r="I481" s="2"/>
    </row>
    <row r="482" spans="1:9" ht="15">
      <c r="A482" s="7"/>
      <c r="B482" s="2"/>
      <c r="C482" s="99"/>
      <c r="D482" s="99"/>
      <c r="E482" s="99"/>
      <c r="F482" s="122"/>
      <c r="G482" s="2"/>
      <c r="H482" s="2"/>
      <c r="I482" s="2"/>
    </row>
    <row r="483" spans="1:9" ht="15">
      <c r="A483" s="7"/>
      <c r="B483" s="2"/>
      <c r="C483" s="94"/>
      <c r="D483" s="99"/>
      <c r="E483" s="99"/>
      <c r="F483" s="122"/>
      <c r="G483" s="2"/>
      <c r="H483" s="111"/>
      <c r="I483" s="2"/>
    </row>
    <row r="484" spans="1:9" ht="15">
      <c r="A484" s="7"/>
      <c r="B484" s="2"/>
      <c r="C484" s="99"/>
      <c r="D484" s="99"/>
      <c r="E484" s="99"/>
      <c r="F484" s="122"/>
      <c r="G484" s="2"/>
      <c r="H484" s="2"/>
      <c r="I484" s="2"/>
    </row>
    <row r="485" spans="1:9" ht="15">
      <c r="A485" s="7"/>
      <c r="B485" s="2"/>
      <c r="C485" s="94"/>
      <c r="D485" s="99"/>
      <c r="E485" s="99"/>
      <c r="F485" s="122"/>
      <c r="G485" s="2"/>
      <c r="H485" s="2"/>
      <c r="I485" s="2"/>
    </row>
    <row r="486" spans="1:9" ht="15">
      <c r="A486" s="7"/>
      <c r="B486" s="2"/>
      <c r="C486" s="94"/>
      <c r="D486" s="99"/>
      <c r="E486" s="99"/>
      <c r="F486" s="122"/>
      <c r="G486" s="2"/>
      <c r="H486" s="111"/>
      <c r="I486" s="2"/>
    </row>
    <row r="487" spans="1:9" ht="15">
      <c r="A487" s="7"/>
      <c r="B487" s="2"/>
      <c r="C487" s="99"/>
      <c r="D487" s="99"/>
      <c r="E487" s="99"/>
      <c r="F487" s="122"/>
      <c r="G487" s="2"/>
      <c r="H487" s="2"/>
      <c r="I487" s="2"/>
    </row>
    <row r="488" spans="1:9" ht="15">
      <c r="A488" s="7"/>
      <c r="B488" s="2"/>
      <c r="C488" s="94"/>
      <c r="D488" s="99"/>
      <c r="E488" s="99"/>
      <c r="F488" s="123"/>
      <c r="G488" s="2"/>
      <c r="H488" s="2"/>
      <c r="I488" s="2"/>
    </row>
    <row r="489" spans="1:9" ht="15">
      <c r="A489" s="7"/>
      <c r="B489" s="2"/>
      <c r="C489" s="94"/>
      <c r="D489" s="99"/>
      <c r="E489" s="99"/>
      <c r="F489" s="123"/>
      <c r="G489" s="2"/>
      <c r="H489" s="111"/>
      <c r="I489" s="2"/>
    </row>
    <row r="490" spans="1:9" ht="15">
      <c r="A490" s="7"/>
      <c r="B490" s="2"/>
      <c r="C490" s="99"/>
      <c r="D490" s="99"/>
      <c r="E490" s="99"/>
      <c r="F490" s="123"/>
      <c r="G490" s="2"/>
      <c r="H490" s="2"/>
      <c r="I490" s="2"/>
    </row>
    <row r="491" spans="1:9" ht="15">
      <c r="A491" s="7"/>
      <c r="B491" s="2"/>
      <c r="C491" s="94"/>
      <c r="D491" s="99"/>
      <c r="E491" s="99"/>
      <c r="F491" s="120"/>
      <c r="G491" s="2"/>
      <c r="H491" s="2"/>
      <c r="I491" s="2"/>
    </row>
    <row r="492" spans="1:9" ht="15">
      <c r="A492" s="7"/>
      <c r="B492" s="2"/>
      <c r="C492" s="94"/>
      <c r="D492" s="99"/>
      <c r="E492" s="99"/>
      <c r="F492" s="2"/>
      <c r="G492" s="2"/>
      <c r="H492" s="2"/>
      <c r="I492" s="2"/>
    </row>
    <row r="493" spans="1:9" ht="15">
      <c r="A493" s="7"/>
      <c r="B493" s="2"/>
      <c r="C493" s="99"/>
      <c r="D493" s="99"/>
      <c r="E493" s="99"/>
      <c r="F493" s="2"/>
      <c r="G493" s="2"/>
      <c r="H493" s="111"/>
      <c r="I493" s="2"/>
    </row>
    <row r="494" spans="1:9" ht="15">
      <c r="A494" s="7"/>
      <c r="B494" s="2"/>
      <c r="C494" s="99"/>
      <c r="D494" s="99"/>
      <c r="E494" s="99"/>
      <c r="F494" s="2"/>
      <c r="G494" s="2"/>
      <c r="H494" s="2"/>
      <c r="I494" s="2"/>
    </row>
    <row r="495" spans="1:9" ht="15">
      <c r="A495" s="7"/>
      <c r="B495" s="2"/>
      <c r="C495" s="99"/>
      <c r="D495" s="99"/>
      <c r="E495" s="99"/>
      <c r="F495" s="120"/>
      <c r="G495" s="2"/>
      <c r="H495" s="2"/>
      <c r="I495" s="2"/>
    </row>
    <row r="496" spans="1:9" ht="15">
      <c r="A496" s="7"/>
      <c r="B496" s="2"/>
      <c r="C496" s="94"/>
      <c r="D496" s="99"/>
      <c r="E496" s="99"/>
      <c r="F496" s="2"/>
      <c r="G496" s="2"/>
      <c r="H496" s="2"/>
      <c r="I496" s="2"/>
    </row>
    <row r="497" spans="1:9" ht="15">
      <c r="A497" s="7"/>
      <c r="B497" s="2"/>
      <c r="C497" s="94"/>
      <c r="D497" s="99"/>
      <c r="E497" s="99"/>
      <c r="F497" s="2"/>
      <c r="G497" s="2"/>
      <c r="H497" s="2"/>
      <c r="I497" s="2"/>
    </row>
    <row r="498" spans="1:9" ht="15">
      <c r="A498" s="7"/>
      <c r="B498" s="2"/>
      <c r="C498" s="94"/>
      <c r="D498" s="99"/>
      <c r="E498" s="99"/>
      <c r="F498" s="2"/>
      <c r="G498" s="2"/>
      <c r="H498" s="2"/>
      <c r="I498" s="2"/>
    </row>
    <row r="499" spans="1:9" ht="12.75">
      <c r="A499" s="2"/>
      <c r="B499" s="2"/>
      <c r="C499" s="99"/>
      <c r="D499" s="99"/>
      <c r="E499" s="99"/>
      <c r="F499" s="2"/>
      <c r="G499" s="2"/>
      <c r="H499" s="2"/>
      <c r="I499" s="2"/>
    </row>
    <row r="500" spans="1:9" ht="18">
      <c r="A500" s="7"/>
      <c r="B500" s="59"/>
      <c r="C500" s="117"/>
      <c r="D500" s="118"/>
      <c r="E500" s="118"/>
      <c r="F500" s="59"/>
      <c r="G500" s="59"/>
      <c r="H500" s="119"/>
      <c r="I500" s="2"/>
    </row>
    <row r="501" spans="1:9" ht="12.75">
      <c r="A501" s="2"/>
      <c r="B501" s="2"/>
      <c r="C501" s="99"/>
      <c r="D501" s="99"/>
      <c r="E501" s="99"/>
      <c r="F501" s="2"/>
      <c r="G501" s="2"/>
      <c r="H501" s="2"/>
      <c r="I501" s="2"/>
    </row>
    <row r="502" spans="1:9" ht="12.75">
      <c r="A502" s="2"/>
      <c r="B502" s="2"/>
      <c r="C502" s="99"/>
      <c r="D502" s="99"/>
      <c r="E502" s="99"/>
      <c r="F502" s="2"/>
      <c r="G502" s="2"/>
      <c r="H502" s="2"/>
      <c r="I502" s="2"/>
    </row>
    <row r="503" spans="1:9" ht="12.75">
      <c r="A503" s="2"/>
      <c r="B503" s="2"/>
      <c r="C503" s="99"/>
      <c r="D503" s="99"/>
      <c r="E503" s="99"/>
      <c r="F503" s="2"/>
      <c r="G503" s="2"/>
      <c r="H503" s="2"/>
      <c r="I503" s="2"/>
    </row>
    <row r="504" spans="1:9" ht="12.75">
      <c r="A504" s="2"/>
      <c r="B504" s="2"/>
      <c r="C504" s="99"/>
      <c r="D504" s="99"/>
      <c r="E504" s="99"/>
      <c r="F504" s="2"/>
      <c r="G504" s="2"/>
      <c r="H504" s="2"/>
      <c r="I504" s="2"/>
    </row>
    <row r="505" spans="1:9" ht="12.75">
      <c r="A505" s="2"/>
      <c r="B505" s="2"/>
      <c r="C505" s="99"/>
      <c r="D505" s="99"/>
      <c r="E505" s="99"/>
      <c r="F505" s="2"/>
      <c r="G505" s="2"/>
      <c r="H505" s="2"/>
      <c r="I505" s="2"/>
    </row>
    <row r="506" spans="1:9" ht="12.75">
      <c r="A506" s="2"/>
      <c r="B506" s="2"/>
      <c r="C506" s="99"/>
      <c r="D506" s="99"/>
      <c r="E506" s="99"/>
      <c r="F506" s="2"/>
      <c r="G506" s="2"/>
      <c r="H506" s="2"/>
      <c r="I506" s="2"/>
    </row>
    <row r="507" spans="1:9" ht="12.75">
      <c r="A507" s="2"/>
      <c r="B507" s="2"/>
      <c r="C507" s="99"/>
      <c r="D507" s="99"/>
      <c r="E507" s="99"/>
      <c r="F507" s="2"/>
      <c r="G507" s="2"/>
      <c r="H507" s="2"/>
      <c r="I507" s="2"/>
    </row>
    <row r="508" spans="1:9" ht="18">
      <c r="A508" s="59"/>
      <c r="B508" s="2"/>
      <c r="C508" s="99"/>
      <c r="D508" s="99"/>
      <c r="E508" s="99"/>
      <c r="F508" s="2"/>
      <c r="G508" s="2"/>
      <c r="H508" s="2"/>
      <c r="I508" s="2"/>
    </row>
    <row r="509" spans="1:9" ht="12.75">
      <c r="A509" s="2"/>
      <c r="B509" s="2"/>
      <c r="C509" s="99"/>
      <c r="D509" s="99"/>
      <c r="E509" s="99"/>
      <c r="F509" s="2"/>
      <c r="G509" s="2"/>
      <c r="H509" s="2"/>
      <c r="I509" s="2"/>
    </row>
    <row r="510" spans="1:9" ht="12.75">
      <c r="A510" s="2"/>
      <c r="B510" s="2"/>
      <c r="C510" s="99"/>
      <c r="D510" s="99"/>
      <c r="E510" s="99"/>
      <c r="F510" s="2"/>
      <c r="G510" s="2"/>
      <c r="H510" s="2"/>
      <c r="I510" s="2"/>
    </row>
    <row r="511" spans="1:9" ht="12.75">
      <c r="A511" s="2"/>
      <c r="B511" s="2"/>
      <c r="C511" s="99"/>
      <c r="D511" s="99"/>
      <c r="E511" s="99"/>
      <c r="F511" s="2"/>
      <c r="G511" s="2"/>
      <c r="H511" s="2"/>
      <c r="I511" s="2"/>
    </row>
    <row r="512" spans="1:9" ht="12.75">
      <c r="A512" s="2"/>
      <c r="B512" s="2"/>
      <c r="C512" s="99"/>
      <c r="D512" s="99"/>
      <c r="E512" s="99"/>
      <c r="F512" s="2"/>
      <c r="G512" s="2"/>
      <c r="H512" s="2"/>
      <c r="I512" s="2"/>
    </row>
    <row r="513" spans="1:9" ht="12.75">
      <c r="A513" s="2"/>
      <c r="B513" s="2"/>
      <c r="C513" s="99"/>
      <c r="D513" s="99"/>
      <c r="E513" s="99"/>
      <c r="F513" s="2"/>
      <c r="G513" s="2"/>
      <c r="H513" s="2"/>
      <c r="I513" s="2"/>
    </row>
    <row r="514" spans="1:9" ht="12.75">
      <c r="A514" s="2"/>
      <c r="B514" s="2"/>
      <c r="C514" s="99"/>
      <c r="D514" s="99"/>
      <c r="E514" s="99"/>
      <c r="F514" s="2"/>
      <c r="G514" s="2"/>
      <c r="H514" s="2"/>
      <c r="I514" s="2"/>
    </row>
    <row r="515" spans="1:9" ht="12.75">
      <c r="A515" s="2"/>
      <c r="B515" s="2"/>
      <c r="C515" s="99"/>
      <c r="D515" s="99"/>
      <c r="E515" s="99"/>
      <c r="F515" s="2"/>
      <c r="G515" s="2"/>
      <c r="H515" s="2"/>
      <c r="I515" s="2"/>
    </row>
    <row r="516" spans="1:9" ht="15">
      <c r="A516" s="7"/>
      <c r="B516" s="2"/>
      <c r="C516" s="99"/>
      <c r="D516" s="99"/>
      <c r="E516" s="99"/>
      <c r="F516" s="120"/>
      <c r="G516" s="110"/>
      <c r="H516" s="2"/>
      <c r="I516" s="2"/>
    </row>
    <row r="517" spans="1:9" ht="15">
      <c r="A517" s="7"/>
      <c r="B517" s="2"/>
      <c r="C517" s="94"/>
      <c r="D517" s="99"/>
      <c r="E517" s="99"/>
      <c r="F517" s="120"/>
      <c r="G517" s="110"/>
      <c r="H517" s="111"/>
      <c r="I517" s="2"/>
    </row>
    <row r="518" spans="1:9" ht="15">
      <c r="A518" s="7"/>
      <c r="B518" s="2"/>
      <c r="C518" s="99"/>
      <c r="D518" s="99"/>
      <c r="E518" s="99"/>
      <c r="F518" s="120"/>
      <c r="G518" s="110"/>
      <c r="H518" s="2"/>
      <c r="I518" s="2"/>
    </row>
    <row r="519" spans="1:9" ht="15">
      <c r="A519" s="7"/>
      <c r="B519" s="2"/>
      <c r="C519" s="94"/>
      <c r="D519" s="99"/>
      <c r="E519" s="99"/>
      <c r="F519" s="121"/>
      <c r="G519" s="113"/>
      <c r="H519" s="2"/>
      <c r="I519" s="2"/>
    </row>
    <row r="520" spans="1:9" ht="15">
      <c r="A520" s="7"/>
      <c r="B520" s="2"/>
      <c r="C520" s="94"/>
      <c r="D520" s="99"/>
      <c r="E520" s="99"/>
      <c r="F520" s="121"/>
      <c r="G520" s="113"/>
      <c r="H520" s="111"/>
      <c r="I520" s="2"/>
    </row>
    <row r="521" spans="1:9" ht="14.25">
      <c r="A521" s="114"/>
      <c r="B521" s="2"/>
      <c r="C521" s="99"/>
      <c r="D521" s="99"/>
      <c r="E521" s="99"/>
      <c r="F521" s="121"/>
      <c r="G521" s="113"/>
      <c r="H521" s="2"/>
      <c r="I521" s="2"/>
    </row>
    <row r="522" spans="1:9" ht="15">
      <c r="A522" s="7"/>
      <c r="B522" s="2"/>
      <c r="C522" s="99"/>
      <c r="D522" s="99"/>
      <c r="E522" s="99"/>
      <c r="F522" s="122"/>
      <c r="G522" s="2"/>
      <c r="H522" s="2"/>
      <c r="I522" s="2"/>
    </row>
    <row r="523" spans="1:9" ht="15">
      <c r="A523" s="7"/>
      <c r="B523" s="2"/>
      <c r="C523" s="94"/>
      <c r="D523" s="99"/>
      <c r="E523" s="99"/>
      <c r="F523" s="122"/>
      <c r="G523" s="2"/>
      <c r="H523" s="111"/>
      <c r="I523" s="2"/>
    </row>
    <row r="524" spans="1:9" ht="15">
      <c r="A524" s="7"/>
      <c r="B524" s="2"/>
      <c r="C524" s="99"/>
      <c r="D524" s="99"/>
      <c r="E524" s="99"/>
      <c r="F524" s="122"/>
      <c r="G524" s="2"/>
      <c r="H524" s="2"/>
      <c r="I524" s="2"/>
    </row>
    <row r="525" spans="1:9" ht="15">
      <c r="A525" s="7"/>
      <c r="B525" s="2"/>
      <c r="C525" s="94"/>
      <c r="D525" s="99"/>
      <c r="E525" s="99"/>
      <c r="F525" s="122"/>
      <c r="G525" s="2"/>
      <c r="H525" s="2"/>
      <c r="I525" s="2"/>
    </row>
    <row r="526" spans="1:9" ht="15">
      <c r="A526" s="7"/>
      <c r="B526" s="2"/>
      <c r="C526" s="94"/>
      <c r="D526" s="99"/>
      <c r="E526" s="99"/>
      <c r="F526" s="122"/>
      <c r="G526" s="2"/>
      <c r="H526" s="111"/>
      <c r="I526" s="2"/>
    </row>
    <row r="527" spans="1:9" ht="15">
      <c r="A527" s="7"/>
      <c r="B527" s="2"/>
      <c r="C527" s="99"/>
      <c r="D527" s="99"/>
      <c r="E527" s="99"/>
      <c r="F527" s="122"/>
      <c r="G527" s="2"/>
      <c r="H527" s="2"/>
      <c r="I527" s="2"/>
    </row>
    <row r="528" spans="1:9" ht="15">
      <c r="A528" s="7"/>
      <c r="B528" s="2"/>
      <c r="C528" s="94"/>
      <c r="D528" s="99"/>
      <c r="E528" s="99"/>
      <c r="F528" s="123"/>
      <c r="G528" s="2"/>
      <c r="H528" s="2"/>
      <c r="I528" s="2"/>
    </row>
    <row r="529" spans="1:9" ht="15">
      <c r="A529" s="7"/>
      <c r="B529" s="2"/>
      <c r="C529" s="94"/>
      <c r="D529" s="99"/>
      <c r="E529" s="99"/>
      <c r="F529" s="123"/>
      <c r="G529" s="2"/>
      <c r="H529" s="111"/>
      <c r="I529" s="2"/>
    </row>
    <row r="530" spans="1:9" ht="15">
      <c r="A530" s="7"/>
      <c r="B530" s="2"/>
      <c r="C530" s="99"/>
      <c r="D530" s="99"/>
      <c r="E530" s="99"/>
      <c r="F530" s="123"/>
      <c r="G530" s="2"/>
      <c r="H530" s="2"/>
      <c r="I530" s="2"/>
    </row>
    <row r="531" spans="1:9" ht="15">
      <c r="A531" s="7"/>
      <c r="B531" s="2"/>
      <c r="C531" s="94"/>
      <c r="D531" s="99"/>
      <c r="E531" s="99"/>
      <c r="F531" s="120"/>
      <c r="G531" s="2"/>
      <c r="H531" s="2"/>
      <c r="I531" s="2"/>
    </row>
    <row r="532" spans="1:9" ht="15">
      <c r="A532" s="7"/>
      <c r="B532" s="2"/>
      <c r="C532" s="94"/>
      <c r="D532" s="99"/>
      <c r="E532" s="99"/>
      <c r="F532" s="2"/>
      <c r="G532" s="2"/>
      <c r="H532" s="2"/>
      <c r="I532" s="2"/>
    </row>
    <row r="533" spans="1:9" ht="15">
      <c r="A533" s="7"/>
      <c r="B533" s="2"/>
      <c r="C533" s="99"/>
      <c r="D533" s="99"/>
      <c r="E533" s="99"/>
      <c r="F533" s="2"/>
      <c r="G533" s="2"/>
      <c r="H533" s="111"/>
      <c r="I533" s="2"/>
    </row>
    <row r="534" spans="1:9" ht="15">
      <c r="A534" s="7"/>
      <c r="B534" s="2"/>
      <c r="C534" s="99"/>
      <c r="D534" s="99"/>
      <c r="E534" s="99"/>
      <c r="F534" s="2"/>
      <c r="G534" s="2"/>
      <c r="H534" s="2"/>
      <c r="I534" s="2"/>
    </row>
    <row r="535" spans="1:9" ht="15">
      <c r="A535" s="7"/>
      <c r="B535" s="2"/>
      <c r="C535" s="99"/>
      <c r="D535" s="99"/>
      <c r="E535" s="99"/>
      <c r="F535" s="120"/>
      <c r="G535" s="2"/>
      <c r="H535" s="2"/>
      <c r="I535" s="2"/>
    </row>
    <row r="536" spans="1:9" ht="15">
      <c r="A536" s="7"/>
      <c r="B536" s="2"/>
      <c r="C536" s="94"/>
      <c r="D536" s="99"/>
      <c r="E536" s="99"/>
      <c r="F536" s="2"/>
      <c r="G536" s="2"/>
      <c r="H536" s="2"/>
      <c r="I536" s="2"/>
    </row>
    <row r="537" spans="1:9" ht="15">
      <c r="A537" s="7"/>
      <c r="B537" s="2"/>
      <c r="C537" s="94"/>
      <c r="D537" s="99"/>
      <c r="E537" s="99"/>
      <c r="F537" s="2"/>
      <c r="G537" s="2"/>
      <c r="H537" s="2"/>
      <c r="I537" s="2"/>
    </row>
    <row r="538" spans="1:9" ht="15">
      <c r="A538" s="7"/>
      <c r="B538" s="2"/>
      <c r="C538" s="94"/>
      <c r="D538" s="99"/>
      <c r="E538" s="99"/>
      <c r="F538" s="2"/>
      <c r="G538" s="2"/>
      <c r="H538" s="2"/>
      <c r="I538" s="2"/>
    </row>
    <row r="539" spans="1:9" ht="12.75">
      <c r="A539" s="2"/>
      <c r="B539" s="2"/>
      <c r="C539" s="99"/>
      <c r="D539" s="99"/>
      <c r="E539" s="99"/>
      <c r="F539" s="2"/>
      <c r="G539" s="2"/>
      <c r="H539" s="2"/>
      <c r="I539" s="2"/>
    </row>
    <row r="540" spans="1:9" ht="18">
      <c r="A540" s="7"/>
      <c r="B540" s="59"/>
      <c r="C540" s="117"/>
      <c r="D540" s="118"/>
      <c r="E540" s="118"/>
      <c r="F540" s="59"/>
      <c r="G540" s="59"/>
      <c r="H540" s="119"/>
      <c r="I540" s="2"/>
    </row>
    <row r="541" spans="1:9" ht="12.75">
      <c r="A541" s="2"/>
      <c r="B541" s="2"/>
      <c r="C541" s="99"/>
      <c r="D541" s="99"/>
      <c r="E541" s="99"/>
      <c r="F541" s="2"/>
      <c r="G541" s="2"/>
      <c r="H541" s="2"/>
      <c r="I541" s="2"/>
    </row>
    <row r="542" spans="1:9" ht="12.75">
      <c r="A542" s="2"/>
      <c r="B542" s="2"/>
      <c r="C542" s="99"/>
      <c r="D542" s="99"/>
      <c r="E542" s="99"/>
      <c r="F542" s="2"/>
      <c r="G542" s="2"/>
      <c r="H542" s="2"/>
      <c r="I542" s="2"/>
    </row>
    <row r="543" spans="1:9" ht="12.75">
      <c r="A543" s="2"/>
      <c r="B543" s="2"/>
      <c r="C543" s="99"/>
      <c r="D543" s="99"/>
      <c r="E543" s="99"/>
      <c r="F543" s="2"/>
      <c r="G543" s="2"/>
      <c r="H543" s="2"/>
      <c r="I543" s="2"/>
    </row>
    <row r="544" spans="1:9" ht="12.75">
      <c r="A544" s="2"/>
      <c r="B544" s="2"/>
      <c r="C544" s="99"/>
      <c r="D544" s="99"/>
      <c r="E544" s="99"/>
      <c r="F544" s="2"/>
      <c r="G544" s="2"/>
      <c r="H544" s="2"/>
      <c r="I544" s="2"/>
    </row>
    <row r="545" spans="1:9" ht="12.75">
      <c r="A545" s="2"/>
      <c r="B545" s="2"/>
      <c r="C545" s="99"/>
      <c r="D545" s="99"/>
      <c r="E545" s="99"/>
      <c r="F545" s="2"/>
      <c r="G545" s="2"/>
      <c r="H545" s="2"/>
      <c r="I545" s="2"/>
    </row>
    <row r="546" spans="1:9" ht="12.75">
      <c r="A546" s="2"/>
      <c r="B546" s="2"/>
      <c r="C546" s="99"/>
      <c r="D546" s="99"/>
      <c r="E546" s="99"/>
      <c r="F546" s="2"/>
      <c r="G546" s="2"/>
      <c r="H546" s="2"/>
      <c r="I546" s="2"/>
    </row>
    <row r="547" spans="1:9" ht="12.75">
      <c r="A547" s="2"/>
      <c r="B547" s="2"/>
      <c r="C547" s="99"/>
      <c r="D547" s="99"/>
      <c r="E547" s="99"/>
      <c r="F547" s="2"/>
      <c r="G547" s="2"/>
      <c r="H547" s="2"/>
      <c r="I547" s="2"/>
    </row>
    <row r="548" spans="1:9" ht="18">
      <c r="A548" s="59"/>
      <c r="B548" s="2"/>
      <c r="C548" s="99"/>
      <c r="D548" s="99"/>
      <c r="E548" s="99"/>
      <c r="F548" s="2"/>
      <c r="G548" s="2"/>
      <c r="H548" s="2"/>
      <c r="I548" s="2"/>
    </row>
    <row r="549" spans="1:9" ht="12.75">
      <c r="A549" s="2"/>
      <c r="B549" s="2"/>
      <c r="C549" s="99"/>
      <c r="D549" s="99"/>
      <c r="E549" s="99"/>
      <c r="F549" s="2"/>
      <c r="G549" s="2"/>
      <c r="H549" s="2"/>
      <c r="I549" s="2"/>
    </row>
    <row r="550" spans="1:9" ht="12.75">
      <c r="A550" s="2"/>
      <c r="B550" s="2"/>
      <c r="C550" s="99"/>
      <c r="D550" s="99"/>
      <c r="E550" s="99"/>
      <c r="F550" s="2"/>
      <c r="G550" s="2"/>
      <c r="H550" s="2"/>
      <c r="I550" s="2"/>
    </row>
    <row r="551" spans="1:9" ht="12.75">
      <c r="A551" s="2"/>
      <c r="B551" s="2"/>
      <c r="C551" s="99"/>
      <c r="D551" s="99"/>
      <c r="E551" s="99"/>
      <c r="F551" s="2"/>
      <c r="G551" s="2"/>
      <c r="H551" s="2"/>
      <c r="I551" s="2"/>
    </row>
    <row r="552" spans="1:9" ht="12.75">
      <c r="A552" s="2"/>
      <c r="B552" s="2"/>
      <c r="C552" s="99"/>
      <c r="D552" s="99"/>
      <c r="E552" s="99"/>
      <c r="F552" s="2"/>
      <c r="G552" s="2"/>
      <c r="H552" s="2"/>
      <c r="I552" s="2"/>
    </row>
    <row r="553" spans="1:9" ht="12.75">
      <c r="A553" s="2"/>
      <c r="B553" s="2"/>
      <c r="C553" s="99"/>
      <c r="D553" s="99"/>
      <c r="E553" s="99"/>
      <c r="F553" s="2"/>
      <c r="G553" s="2"/>
      <c r="H553" s="2"/>
      <c r="I553" s="2"/>
    </row>
    <row r="554" spans="1:9" ht="12.75">
      <c r="A554" s="2"/>
      <c r="B554" s="2"/>
      <c r="C554" s="99"/>
      <c r="D554" s="99"/>
      <c r="E554" s="99"/>
      <c r="F554" s="2"/>
      <c r="G554" s="2"/>
      <c r="H554" s="2"/>
      <c r="I554" s="2"/>
    </row>
    <row r="555" spans="1:9" ht="12.75">
      <c r="A555" s="2"/>
      <c r="B555" s="2"/>
      <c r="C555" s="99"/>
      <c r="D555" s="99"/>
      <c r="E555" s="99"/>
      <c r="F555" s="2"/>
      <c r="G555" s="2"/>
      <c r="H555" s="2"/>
      <c r="I555" s="2"/>
    </row>
    <row r="556" spans="1:9" ht="15">
      <c r="A556" s="7"/>
      <c r="B556" s="2"/>
      <c r="C556" s="94"/>
      <c r="D556" s="99"/>
      <c r="E556" s="99"/>
      <c r="F556" s="120"/>
      <c r="G556" s="110"/>
      <c r="H556" s="2"/>
      <c r="I556" s="2"/>
    </row>
    <row r="557" spans="1:9" ht="15">
      <c r="A557" s="7"/>
      <c r="B557" s="2"/>
      <c r="C557" s="94"/>
      <c r="D557" s="99"/>
      <c r="E557" s="99"/>
      <c r="F557" s="120"/>
      <c r="G557" s="110"/>
      <c r="H557" s="111"/>
      <c r="I557" s="2"/>
    </row>
    <row r="558" spans="1:9" ht="15">
      <c r="A558" s="7"/>
      <c r="B558" s="2"/>
      <c r="C558" s="99"/>
      <c r="D558" s="99"/>
      <c r="E558" s="99"/>
      <c r="F558" s="120"/>
      <c r="G558" s="110"/>
      <c r="H558" s="2"/>
      <c r="I558" s="2"/>
    </row>
    <row r="559" spans="1:9" ht="15">
      <c r="A559" s="7"/>
      <c r="B559" s="2"/>
      <c r="C559" s="94"/>
      <c r="D559" s="99"/>
      <c r="E559" s="99"/>
      <c r="F559" s="121"/>
      <c r="G559" s="113"/>
      <c r="H559" s="2"/>
      <c r="I559" s="2"/>
    </row>
    <row r="560" spans="1:9" ht="15">
      <c r="A560" s="7"/>
      <c r="B560" s="2"/>
      <c r="C560" s="94"/>
      <c r="D560" s="99"/>
      <c r="E560" s="99"/>
      <c r="F560" s="121"/>
      <c r="G560" s="113"/>
      <c r="H560" s="111"/>
      <c r="I560" s="2"/>
    </row>
    <row r="561" spans="1:9" ht="14.25">
      <c r="A561" s="114"/>
      <c r="B561" s="2"/>
      <c r="C561" s="99"/>
      <c r="D561" s="99"/>
      <c r="E561" s="99"/>
      <c r="F561" s="121"/>
      <c r="G561" s="113"/>
      <c r="H561" s="2"/>
      <c r="I561" s="2"/>
    </row>
    <row r="562" spans="1:9" ht="15">
      <c r="A562" s="7"/>
      <c r="B562" s="2"/>
      <c r="C562" s="99"/>
      <c r="D562" s="99"/>
      <c r="E562" s="99"/>
      <c r="F562" s="122"/>
      <c r="G562" s="2"/>
      <c r="H562" s="2"/>
      <c r="I562" s="2"/>
    </row>
    <row r="563" spans="1:9" ht="15">
      <c r="A563" s="7"/>
      <c r="B563" s="2"/>
      <c r="C563" s="94"/>
      <c r="D563" s="99"/>
      <c r="E563" s="99"/>
      <c r="F563" s="122"/>
      <c r="G563" s="2"/>
      <c r="H563" s="111"/>
      <c r="I563" s="2"/>
    </row>
    <row r="564" spans="1:9" ht="15">
      <c r="A564" s="7"/>
      <c r="B564" s="2"/>
      <c r="C564" s="99"/>
      <c r="D564" s="99"/>
      <c r="E564" s="99"/>
      <c r="F564" s="122"/>
      <c r="G564" s="2"/>
      <c r="H564" s="2"/>
      <c r="I564" s="2"/>
    </row>
    <row r="565" spans="1:9" ht="15">
      <c r="A565" s="7"/>
      <c r="B565" s="2"/>
      <c r="C565" s="94"/>
      <c r="D565" s="99"/>
      <c r="E565" s="99"/>
      <c r="F565" s="122"/>
      <c r="G565" s="2"/>
      <c r="H565" s="2"/>
      <c r="I565" s="2"/>
    </row>
    <row r="566" spans="1:9" ht="15">
      <c r="A566" s="7"/>
      <c r="B566" s="2"/>
      <c r="C566" s="94"/>
      <c r="D566" s="99"/>
      <c r="E566" s="99"/>
      <c r="F566" s="122"/>
      <c r="G566" s="2"/>
      <c r="H566" s="111"/>
      <c r="I566" s="2"/>
    </row>
    <row r="567" spans="1:9" ht="15">
      <c r="A567" s="7"/>
      <c r="B567" s="2"/>
      <c r="C567" s="99"/>
      <c r="D567" s="99"/>
      <c r="E567" s="99"/>
      <c r="F567" s="122"/>
      <c r="G567" s="2"/>
      <c r="H567" s="2"/>
      <c r="I567" s="2"/>
    </row>
    <row r="568" spans="1:9" ht="15">
      <c r="A568" s="7"/>
      <c r="B568" s="2"/>
      <c r="C568" s="94"/>
      <c r="D568" s="99"/>
      <c r="E568" s="99"/>
      <c r="F568" s="123"/>
      <c r="G568" s="2"/>
      <c r="H568" s="2"/>
      <c r="I568" s="2"/>
    </row>
    <row r="569" spans="1:9" ht="15">
      <c r="A569" s="7"/>
      <c r="B569" s="2"/>
      <c r="C569" s="94"/>
      <c r="D569" s="99"/>
      <c r="E569" s="99"/>
      <c r="F569" s="123"/>
      <c r="G569" s="2"/>
      <c r="H569" s="111"/>
      <c r="I569" s="2"/>
    </row>
    <row r="570" spans="1:9" ht="15">
      <c r="A570" s="7"/>
      <c r="B570" s="2"/>
      <c r="C570" s="99"/>
      <c r="D570" s="99"/>
      <c r="E570" s="99"/>
      <c r="F570" s="123"/>
      <c r="G570" s="2"/>
      <c r="H570" s="2"/>
      <c r="I570" s="2"/>
    </row>
    <row r="571" spans="1:9" ht="15">
      <c r="A571" s="7"/>
      <c r="B571" s="2"/>
      <c r="C571" s="94"/>
      <c r="D571" s="99"/>
      <c r="E571" s="99"/>
      <c r="F571" s="120"/>
      <c r="G571" s="2"/>
      <c r="H571" s="2"/>
      <c r="I571" s="2"/>
    </row>
    <row r="572" spans="1:9" ht="15">
      <c r="A572" s="7"/>
      <c r="B572" s="2"/>
      <c r="C572" s="94"/>
      <c r="D572" s="99"/>
      <c r="E572" s="99"/>
      <c r="F572" s="2"/>
      <c r="G572" s="2"/>
      <c r="H572" s="2"/>
      <c r="I572" s="2"/>
    </row>
    <row r="573" spans="1:9" ht="15">
      <c r="A573" s="7"/>
      <c r="B573" s="2"/>
      <c r="C573" s="99"/>
      <c r="D573" s="99"/>
      <c r="E573" s="99"/>
      <c r="F573" s="2"/>
      <c r="G573" s="2"/>
      <c r="H573" s="111"/>
      <c r="I573" s="2"/>
    </row>
    <row r="574" spans="1:9" ht="15">
      <c r="A574" s="7"/>
      <c r="B574" s="2"/>
      <c r="C574" s="99"/>
      <c r="D574" s="99"/>
      <c r="E574" s="99"/>
      <c r="F574" s="2"/>
      <c r="G574" s="2"/>
      <c r="H574" s="2"/>
      <c r="I574" s="2"/>
    </row>
    <row r="575" spans="1:9" ht="15">
      <c r="A575" s="7"/>
      <c r="B575" s="2"/>
      <c r="C575" s="99"/>
      <c r="D575" s="99"/>
      <c r="E575" s="99"/>
      <c r="F575" s="120"/>
      <c r="G575" s="2"/>
      <c r="H575" s="2"/>
      <c r="I575" s="2"/>
    </row>
    <row r="576" spans="1:9" ht="15">
      <c r="A576" s="7"/>
      <c r="B576" s="2"/>
      <c r="C576" s="94"/>
      <c r="D576" s="99"/>
      <c r="E576" s="99"/>
      <c r="F576" s="2"/>
      <c r="G576" s="2"/>
      <c r="H576" s="2"/>
      <c r="I576" s="2"/>
    </row>
    <row r="577" spans="1:9" ht="15">
      <c r="A577" s="7"/>
      <c r="B577" s="2"/>
      <c r="C577" s="94"/>
      <c r="D577" s="99"/>
      <c r="E577" s="99"/>
      <c r="F577" s="2"/>
      <c r="G577" s="2"/>
      <c r="H577" s="2"/>
      <c r="I577" s="2"/>
    </row>
    <row r="578" spans="1:9" ht="15">
      <c r="A578" s="7"/>
      <c r="B578" s="2"/>
      <c r="C578" s="94"/>
      <c r="D578" s="99"/>
      <c r="E578" s="99"/>
      <c r="F578" s="2"/>
      <c r="G578" s="2"/>
      <c r="H578" s="2"/>
      <c r="I578" s="2"/>
    </row>
    <row r="579" spans="1:9" ht="12.75">
      <c r="A579" s="2"/>
      <c r="B579" s="2"/>
      <c r="C579" s="99"/>
      <c r="D579" s="99"/>
      <c r="E579" s="99"/>
      <c r="F579" s="2"/>
      <c r="G579" s="2"/>
      <c r="H579" s="2"/>
      <c r="I579" s="2"/>
    </row>
    <row r="580" spans="1:9" ht="18">
      <c r="A580" s="7"/>
      <c r="B580" s="59"/>
      <c r="C580" s="117"/>
      <c r="D580" s="118"/>
      <c r="E580" s="118"/>
      <c r="F580" s="59"/>
      <c r="G580" s="59"/>
      <c r="H580" s="119"/>
      <c r="I580" s="2"/>
    </row>
    <row r="581" spans="1:9" ht="12.75">
      <c r="A581" s="2"/>
      <c r="B581" s="2"/>
      <c r="C581" s="99"/>
      <c r="D581" s="99"/>
      <c r="E581" s="99"/>
      <c r="F581" s="2"/>
      <c r="G581" s="2"/>
      <c r="H581" s="2"/>
      <c r="I581" s="2"/>
    </row>
    <row r="582" spans="1:9" ht="12.75">
      <c r="A582" s="2"/>
      <c r="B582" s="2"/>
      <c r="C582" s="99"/>
      <c r="D582" s="99"/>
      <c r="E582" s="99"/>
      <c r="F582" s="2"/>
      <c r="G582" s="2"/>
      <c r="H582" s="2"/>
      <c r="I582" s="2"/>
    </row>
    <row r="583" spans="1:9" ht="12.75">
      <c r="A583" s="2"/>
      <c r="B583" s="2"/>
      <c r="C583" s="99"/>
      <c r="D583" s="99"/>
      <c r="E583" s="99"/>
      <c r="F583" s="2"/>
      <c r="G583" s="2"/>
      <c r="H583" s="2"/>
      <c r="I583" s="2"/>
    </row>
    <row r="584" spans="1:9" ht="12.75">
      <c r="A584" s="2"/>
      <c r="B584" s="2"/>
      <c r="C584" s="99"/>
      <c r="D584" s="99"/>
      <c r="E584" s="99"/>
      <c r="F584" s="2"/>
      <c r="G584" s="2"/>
      <c r="H584" s="2"/>
      <c r="I584" s="2"/>
    </row>
    <row r="585" spans="1:9" ht="12.75">
      <c r="A585" s="2"/>
      <c r="B585" s="2"/>
      <c r="C585" s="99"/>
      <c r="D585" s="99"/>
      <c r="E585" s="99"/>
      <c r="F585" s="2"/>
      <c r="G585" s="2"/>
      <c r="H585" s="2"/>
      <c r="I585" s="2"/>
    </row>
    <row r="586" spans="1:9" ht="12.75">
      <c r="A586" s="2"/>
      <c r="B586" s="2"/>
      <c r="C586" s="99"/>
      <c r="D586" s="99"/>
      <c r="E586" s="99"/>
      <c r="F586" s="2"/>
      <c r="G586" s="2"/>
      <c r="H586" s="2"/>
      <c r="I586" s="2"/>
    </row>
    <row r="587" spans="1:9" ht="12.75">
      <c r="A587" s="2"/>
      <c r="B587" s="2"/>
      <c r="C587" s="99"/>
      <c r="D587" s="99"/>
      <c r="E587" s="99"/>
      <c r="F587" s="2"/>
      <c r="G587" s="2"/>
      <c r="H587" s="2"/>
      <c r="I587" s="2"/>
    </row>
    <row r="588" spans="1:9" ht="18">
      <c r="A588" s="59"/>
      <c r="B588" s="2"/>
      <c r="C588" s="99"/>
      <c r="D588" s="99"/>
      <c r="E588" s="99"/>
      <c r="F588" s="2"/>
      <c r="G588" s="2"/>
      <c r="H588" s="2"/>
      <c r="I588" s="2"/>
    </row>
    <row r="589" spans="1:9" ht="12.75">
      <c r="A589" s="2"/>
      <c r="B589" s="2"/>
      <c r="C589" s="99"/>
      <c r="D589" s="99"/>
      <c r="E589" s="99"/>
      <c r="F589" s="2"/>
      <c r="G589" s="2"/>
      <c r="H589" s="2"/>
      <c r="I589" s="2"/>
    </row>
    <row r="590" spans="1:9" ht="12.75">
      <c r="A590" s="2"/>
      <c r="B590" s="2"/>
      <c r="C590" s="99"/>
      <c r="D590" s="99"/>
      <c r="E590" s="99"/>
      <c r="F590" s="2"/>
      <c r="G590" s="2"/>
      <c r="H590" s="2"/>
      <c r="I590" s="2"/>
    </row>
    <row r="591" spans="1:9" ht="12.75">
      <c r="A591" s="2"/>
      <c r="B591" s="2"/>
      <c r="C591" s="99"/>
      <c r="D591" s="99"/>
      <c r="E591" s="99"/>
      <c r="F591" s="2"/>
      <c r="G591" s="2"/>
      <c r="H591" s="2"/>
      <c r="I591" s="2"/>
    </row>
    <row r="592" spans="1:9" ht="12.75">
      <c r="A592" s="2"/>
      <c r="B592" s="2"/>
      <c r="C592" s="99"/>
      <c r="D592" s="99"/>
      <c r="E592" s="99"/>
      <c r="F592" s="2"/>
      <c r="G592" s="2"/>
      <c r="H592" s="2"/>
      <c r="I592" s="2"/>
    </row>
    <row r="593" spans="1:9" ht="12.75">
      <c r="A593" s="2"/>
      <c r="B593" s="2"/>
      <c r="C593" s="99"/>
      <c r="D593" s="99"/>
      <c r="E593" s="99"/>
      <c r="F593" s="2"/>
      <c r="G593" s="2"/>
      <c r="H593" s="2"/>
      <c r="I593" s="2"/>
    </row>
    <row r="594" spans="1:9" ht="12.75">
      <c r="A594" s="2"/>
      <c r="B594" s="2"/>
      <c r="C594" s="99"/>
      <c r="D594" s="99"/>
      <c r="E594" s="99"/>
      <c r="F594" s="2"/>
      <c r="G594" s="2"/>
      <c r="H594" s="2"/>
      <c r="I594" s="2"/>
    </row>
    <row r="595" spans="1:9" ht="12.75">
      <c r="A595" s="2"/>
      <c r="B595" s="2"/>
      <c r="C595" s="99"/>
      <c r="D595" s="99"/>
      <c r="E595" s="99"/>
      <c r="F595" s="2"/>
      <c r="G595" s="2"/>
      <c r="H595" s="2"/>
      <c r="I595" s="2"/>
    </row>
    <row r="596" spans="1:9" ht="15">
      <c r="A596" s="7"/>
      <c r="B596" s="2"/>
      <c r="C596" s="99"/>
      <c r="D596" s="99"/>
      <c r="E596" s="99"/>
      <c r="F596" s="120"/>
      <c r="G596" s="110"/>
      <c r="H596" s="2"/>
      <c r="I596" s="2"/>
    </row>
    <row r="597" spans="1:9" ht="15">
      <c r="A597" s="7"/>
      <c r="B597" s="2"/>
      <c r="C597" s="94"/>
      <c r="D597" s="99"/>
      <c r="E597" s="99"/>
      <c r="F597" s="120"/>
      <c r="G597" s="110"/>
      <c r="H597" s="111"/>
      <c r="I597" s="2"/>
    </row>
    <row r="598" spans="1:9" ht="15">
      <c r="A598" s="7"/>
      <c r="B598" s="2"/>
      <c r="C598" s="94"/>
      <c r="D598" s="99"/>
      <c r="E598" s="99"/>
      <c r="F598" s="120"/>
      <c r="G598" s="110"/>
      <c r="H598" s="2"/>
      <c r="I598" s="2"/>
    </row>
    <row r="599" spans="1:9" ht="15">
      <c r="A599" s="7"/>
      <c r="B599" s="2"/>
      <c r="C599" s="94"/>
      <c r="D599" s="99"/>
      <c r="E599" s="99"/>
      <c r="F599" s="121"/>
      <c r="G599" s="113"/>
      <c r="H599" s="2"/>
      <c r="I599" s="2"/>
    </row>
    <row r="600" spans="1:9" ht="15">
      <c r="A600" s="7"/>
      <c r="B600" s="2"/>
      <c r="C600" s="94"/>
      <c r="D600" s="99"/>
      <c r="E600" s="99"/>
      <c r="F600" s="121"/>
      <c r="G600" s="113"/>
      <c r="H600" s="111"/>
      <c r="I600" s="2"/>
    </row>
    <row r="601" spans="1:9" ht="14.25">
      <c r="A601" s="114"/>
      <c r="B601" s="2"/>
      <c r="C601" s="99"/>
      <c r="D601" s="99"/>
      <c r="E601" s="99"/>
      <c r="F601" s="121"/>
      <c r="G601" s="113"/>
      <c r="H601" s="2"/>
      <c r="I601" s="2"/>
    </row>
    <row r="602" spans="1:9" ht="15">
      <c r="A602" s="7"/>
      <c r="B602" s="2"/>
      <c r="C602" s="99"/>
      <c r="D602" s="99"/>
      <c r="E602" s="99"/>
      <c r="F602" s="122"/>
      <c r="G602" s="2"/>
      <c r="H602" s="2"/>
      <c r="I602" s="2"/>
    </row>
    <row r="603" spans="1:9" ht="15">
      <c r="A603" s="7"/>
      <c r="B603" s="2"/>
      <c r="C603" s="94"/>
      <c r="D603" s="99"/>
      <c r="E603" s="99"/>
      <c r="F603" s="122"/>
      <c r="G603" s="2"/>
      <c r="H603" s="111"/>
      <c r="I603" s="2"/>
    </row>
    <row r="604" spans="1:9" ht="15">
      <c r="A604" s="7"/>
      <c r="B604" s="2"/>
      <c r="C604" s="99"/>
      <c r="D604" s="99"/>
      <c r="E604" s="99"/>
      <c r="F604" s="122"/>
      <c r="G604" s="2"/>
      <c r="H604" s="2"/>
      <c r="I604" s="2"/>
    </row>
    <row r="605" spans="1:9" ht="15">
      <c r="A605" s="7"/>
      <c r="B605" s="2"/>
      <c r="C605" s="94"/>
      <c r="D605" s="99"/>
      <c r="E605" s="99"/>
      <c r="F605" s="122"/>
      <c r="G605" s="2"/>
      <c r="H605" s="2"/>
      <c r="I605" s="2"/>
    </row>
    <row r="606" spans="1:9" ht="15">
      <c r="A606" s="7"/>
      <c r="B606" s="2"/>
      <c r="C606" s="94"/>
      <c r="D606" s="99"/>
      <c r="E606" s="99"/>
      <c r="F606" s="122"/>
      <c r="G606" s="2"/>
      <c r="H606" s="111"/>
      <c r="I606" s="2"/>
    </row>
    <row r="607" spans="1:9" ht="15">
      <c r="A607" s="7"/>
      <c r="B607" s="2"/>
      <c r="C607" s="99"/>
      <c r="D607" s="99"/>
      <c r="E607" s="99"/>
      <c r="F607" s="122"/>
      <c r="G607" s="2"/>
      <c r="H607" s="2"/>
      <c r="I607" s="2"/>
    </row>
    <row r="608" spans="1:9" ht="15">
      <c r="A608" s="7"/>
      <c r="B608" s="2"/>
      <c r="C608" s="94"/>
      <c r="D608" s="99"/>
      <c r="E608" s="99"/>
      <c r="F608" s="123"/>
      <c r="G608" s="2"/>
      <c r="H608" s="2"/>
      <c r="I608" s="2"/>
    </row>
    <row r="609" spans="1:9" ht="15">
      <c r="A609" s="7"/>
      <c r="B609" s="2"/>
      <c r="C609" s="94"/>
      <c r="D609" s="99"/>
      <c r="E609" s="99"/>
      <c r="F609" s="123"/>
      <c r="G609" s="2"/>
      <c r="H609" s="111"/>
      <c r="I609" s="2"/>
    </row>
    <row r="610" spans="1:9" ht="15">
      <c r="A610" s="7"/>
      <c r="B610" s="2"/>
      <c r="C610" s="99"/>
      <c r="D610" s="99"/>
      <c r="E610" s="99"/>
      <c r="F610" s="123"/>
      <c r="G610" s="2"/>
      <c r="H610" s="2"/>
      <c r="I610" s="2"/>
    </row>
    <row r="611" spans="1:9" ht="15">
      <c r="A611" s="7"/>
      <c r="B611" s="2"/>
      <c r="C611" s="94"/>
      <c r="D611" s="99"/>
      <c r="E611" s="99"/>
      <c r="F611" s="120"/>
      <c r="G611" s="2"/>
      <c r="H611" s="2"/>
      <c r="I611" s="2"/>
    </row>
    <row r="612" spans="1:9" ht="15">
      <c r="A612" s="7"/>
      <c r="B612" s="2"/>
      <c r="C612" s="94"/>
      <c r="D612" s="99"/>
      <c r="E612" s="99"/>
      <c r="F612" s="2"/>
      <c r="G612" s="2"/>
      <c r="H612" s="2"/>
      <c r="I612" s="2"/>
    </row>
    <row r="613" spans="1:9" ht="15">
      <c r="A613" s="7"/>
      <c r="B613" s="2"/>
      <c r="C613" s="99"/>
      <c r="D613" s="99"/>
      <c r="E613" s="99"/>
      <c r="F613" s="2"/>
      <c r="G613" s="2"/>
      <c r="H613" s="111"/>
      <c r="I613" s="2"/>
    </row>
    <row r="614" spans="1:9" ht="15">
      <c r="A614" s="7"/>
      <c r="B614" s="2"/>
      <c r="C614" s="99"/>
      <c r="D614" s="99"/>
      <c r="E614" s="99"/>
      <c r="F614" s="2"/>
      <c r="G614" s="2"/>
      <c r="H614" s="2"/>
      <c r="I614" s="2"/>
    </row>
    <row r="615" spans="1:9" ht="15">
      <c r="A615" s="7"/>
      <c r="B615" s="2"/>
      <c r="C615" s="99"/>
      <c r="D615" s="99"/>
      <c r="E615" s="99"/>
      <c r="F615" s="120"/>
      <c r="G615" s="2"/>
      <c r="H615" s="2"/>
      <c r="I615" s="2"/>
    </row>
    <row r="616" spans="1:9" ht="15">
      <c r="A616" s="7"/>
      <c r="B616" s="2"/>
      <c r="C616" s="94"/>
      <c r="D616" s="99"/>
      <c r="E616" s="99"/>
      <c r="F616" s="2"/>
      <c r="G616" s="2"/>
      <c r="H616" s="2"/>
      <c r="I616" s="2"/>
    </row>
    <row r="617" spans="1:9" ht="15">
      <c r="A617" s="7"/>
      <c r="B617" s="2"/>
      <c r="C617" s="94"/>
      <c r="D617" s="99"/>
      <c r="E617" s="99"/>
      <c r="F617" s="2"/>
      <c r="G617" s="2"/>
      <c r="H617" s="2"/>
      <c r="I617" s="2"/>
    </row>
    <row r="618" spans="1:9" ht="15">
      <c r="A618" s="7"/>
      <c r="B618" s="2"/>
      <c r="C618" s="94"/>
      <c r="D618" s="99"/>
      <c r="E618" s="99"/>
      <c r="F618" s="2"/>
      <c r="G618" s="2"/>
      <c r="H618" s="2"/>
      <c r="I618" s="2"/>
    </row>
    <row r="619" spans="1:9" ht="12.75">
      <c r="A619" s="2"/>
      <c r="B619" s="2"/>
      <c r="C619" s="99"/>
      <c r="D619" s="99"/>
      <c r="E619" s="99"/>
      <c r="F619" s="2"/>
      <c r="G619" s="2"/>
      <c r="H619" s="2"/>
      <c r="I619" s="2"/>
    </row>
    <row r="620" spans="1:9" ht="18">
      <c r="A620" s="7"/>
      <c r="B620" s="59"/>
      <c r="C620" s="117"/>
      <c r="D620" s="118"/>
      <c r="E620" s="118"/>
      <c r="F620" s="59"/>
      <c r="G620" s="59"/>
      <c r="H620" s="119"/>
      <c r="I620" s="2"/>
    </row>
    <row r="621" spans="1:9" ht="12.75">
      <c r="A621" s="2"/>
      <c r="B621" s="2"/>
      <c r="C621" s="99"/>
      <c r="D621" s="99"/>
      <c r="E621" s="99"/>
      <c r="F621" s="2"/>
      <c r="G621" s="2"/>
      <c r="H621" s="2"/>
      <c r="I621" s="2"/>
    </row>
    <row r="622" spans="1:9" ht="12.75">
      <c r="A622" s="2"/>
      <c r="B622" s="2"/>
      <c r="C622" s="99"/>
      <c r="D622" s="99"/>
      <c r="E622" s="99"/>
      <c r="F622" s="2"/>
      <c r="G622" s="2"/>
      <c r="H622" s="2"/>
      <c r="I622" s="2"/>
    </row>
    <row r="623" spans="1:9" ht="12.75">
      <c r="A623" s="2"/>
      <c r="B623" s="2"/>
      <c r="C623" s="99"/>
      <c r="D623" s="99"/>
      <c r="E623" s="99"/>
      <c r="F623" s="2"/>
      <c r="G623" s="2"/>
      <c r="H623" s="2"/>
      <c r="I623" s="2"/>
    </row>
    <row r="624" spans="1:9" ht="12.75">
      <c r="A624" s="2"/>
      <c r="B624" s="2"/>
      <c r="C624" s="99"/>
      <c r="D624" s="99"/>
      <c r="E624" s="99"/>
      <c r="F624" s="2"/>
      <c r="G624" s="2"/>
      <c r="H624" s="2"/>
      <c r="I624" s="2"/>
    </row>
    <row r="625" spans="1:9" ht="12.75">
      <c r="A625" s="2"/>
      <c r="B625" s="2"/>
      <c r="C625" s="99"/>
      <c r="D625" s="99"/>
      <c r="E625" s="99"/>
      <c r="F625" s="2"/>
      <c r="G625" s="2"/>
      <c r="H625" s="2"/>
      <c r="I625" s="2"/>
    </row>
    <row r="626" spans="1:9" ht="12.75">
      <c r="A626" s="2"/>
      <c r="B626" s="2"/>
      <c r="C626" s="99"/>
      <c r="D626" s="99"/>
      <c r="E626" s="99"/>
      <c r="F626" s="2"/>
      <c r="G626" s="2"/>
      <c r="H626" s="2"/>
      <c r="I626" s="2"/>
    </row>
    <row r="627" spans="1:9" ht="12.75">
      <c r="A627" s="2"/>
      <c r="B627" s="2"/>
      <c r="C627" s="99"/>
      <c r="D627" s="99"/>
      <c r="E627" s="99"/>
      <c r="F627" s="2"/>
      <c r="G627" s="2"/>
      <c r="H627" s="2"/>
      <c r="I627" s="2"/>
    </row>
    <row r="628" spans="1:9" ht="18">
      <c r="A628" s="59"/>
      <c r="B628" s="2"/>
      <c r="C628" s="99"/>
      <c r="D628" s="99"/>
      <c r="E628" s="99"/>
      <c r="F628" s="2"/>
      <c r="G628" s="2"/>
      <c r="H628" s="2"/>
      <c r="I628" s="2"/>
    </row>
    <row r="629" spans="1:9" ht="12.75">
      <c r="A629" s="2"/>
      <c r="B629" s="2"/>
      <c r="C629" s="99"/>
      <c r="D629" s="99"/>
      <c r="E629" s="99"/>
      <c r="F629" s="2"/>
      <c r="G629" s="2"/>
      <c r="H629" s="2"/>
      <c r="I629" s="2"/>
    </row>
    <row r="630" spans="1:9" ht="12.75">
      <c r="A630" s="2"/>
      <c r="B630" s="2"/>
      <c r="C630" s="99"/>
      <c r="D630" s="99"/>
      <c r="E630" s="99"/>
      <c r="F630" s="2"/>
      <c r="G630" s="2"/>
      <c r="H630" s="2"/>
      <c r="I630" s="2"/>
    </row>
    <row r="631" spans="1:9" ht="12.75">
      <c r="A631" s="2"/>
      <c r="B631" s="2"/>
      <c r="C631" s="99"/>
      <c r="D631" s="99"/>
      <c r="E631" s="99"/>
      <c r="F631" s="2"/>
      <c r="G631" s="2"/>
      <c r="H631" s="2"/>
      <c r="I631" s="2"/>
    </row>
    <row r="632" spans="1:9" ht="12.75">
      <c r="A632" s="2"/>
      <c r="B632" s="2"/>
      <c r="C632" s="99"/>
      <c r="D632" s="99"/>
      <c r="E632" s="99"/>
      <c r="F632" s="2"/>
      <c r="G632" s="2"/>
      <c r="H632" s="2"/>
      <c r="I632" s="2"/>
    </row>
    <row r="633" spans="1:9" ht="12.75">
      <c r="A633" s="2"/>
      <c r="B633" s="2"/>
      <c r="C633" s="99"/>
      <c r="D633" s="99"/>
      <c r="E633" s="99"/>
      <c r="F633" s="2"/>
      <c r="G633" s="2"/>
      <c r="H633" s="2"/>
      <c r="I633" s="2"/>
    </row>
    <row r="634" spans="1:9" ht="12.75">
      <c r="A634" s="2"/>
      <c r="B634" s="2"/>
      <c r="C634" s="99"/>
      <c r="D634" s="99"/>
      <c r="E634" s="99"/>
      <c r="F634" s="2"/>
      <c r="G634" s="2"/>
      <c r="H634" s="2"/>
      <c r="I634" s="2"/>
    </row>
    <row r="635" spans="1:9" ht="12.75">
      <c r="A635" s="2"/>
      <c r="B635" s="2"/>
      <c r="C635" s="99"/>
      <c r="D635" s="99"/>
      <c r="E635" s="99"/>
      <c r="F635" s="2"/>
      <c r="G635" s="2"/>
      <c r="H635" s="2"/>
      <c r="I635" s="2"/>
    </row>
    <row r="636" spans="1:9" ht="15">
      <c r="A636" s="7"/>
      <c r="B636" s="2"/>
      <c r="C636" s="94"/>
      <c r="D636" s="99"/>
      <c r="E636" s="99"/>
      <c r="F636" s="120"/>
      <c r="G636" s="110"/>
      <c r="H636" s="2"/>
      <c r="I636" s="2"/>
    </row>
    <row r="637" spans="1:9" ht="15">
      <c r="A637" s="7"/>
      <c r="B637" s="2"/>
      <c r="C637" s="94"/>
      <c r="D637" s="99"/>
      <c r="E637" s="99"/>
      <c r="F637" s="120"/>
      <c r="G637" s="110"/>
      <c r="H637" s="111"/>
      <c r="I637" s="2"/>
    </row>
    <row r="638" spans="1:9" ht="15">
      <c r="A638" s="7"/>
      <c r="B638" s="2"/>
      <c r="C638" s="99"/>
      <c r="D638" s="99"/>
      <c r="E638" s="99"/>
      <c r="F638" s="120"/>
      <c r="G638" s="110"/>
      <c r="H638" s="2"/>
      <c r="I638" s="2"/>
    </row>
    <row r="639" spans="1:9" ht="15">
      <c r="A639" s="7"/>
      <c r="B639" s="2"/>
      <c r="C639" s="94"/>
      <c r="D639" s="99"/>
      <c r="E639" s="99"/>
      <c r="F639" s="121"/>
      <c r="G639" s="113"/>
      <c r="H639" s="2"/>
      <c r="I639" s="2"/>
    </row>
    <row r="640" spans="1:9" ht="15">
      <c r="A640" s="7"/>
      <c r="B640" s="2"/>
      <c r="C640" s="94"/>
      <c r="D640" s="99"/>
      <c r="E640" s="99"/>
      <c r="F640" s="121"/>
      <c r="G640" s="113"/>
      <c r="H640" s="111"/>
      <c r="I640" s="2"/>
    </row>
    <row r="641" spans="1:9" ht="14.25">
      <c r="A641" s="114"/>
      <c r="B641" s="2"/>
      <c r="C641" s="99"/>
      <c r="D641" s="99"/>
      <c r="E641" s="99"/>
      <c r="F641" s="121"/>
      <c r="G641" s="113"/>
      <c r="H641" s="2"/>
      <c r="I641" s="2"/>
    </row>
    <row r="642" spans="1:9" ht="15">
      <c r="A642" s="7"/>
      <c r="B642" s="2"/>
      <c r="C642" s="99"/>
      <c r="D642" s="99"/>
      <c r="E642" s="99"/>
      <c r="F642" s="122"/>
      <c r="G642" s="2"/>
      <c r="H642" s="2"/>
      <c r="I642" s="2"/>
    </row>
    <row r="643" spans="1:9" ht="15">
      <c r="A643" s="7"/>
      <c r="B643" s="2"/>
      <c r="C643" s="94"/>
      <c r="D643" s="99"/>
      <c r="E643" s="99"/>
      <c r="F643" s="122"/>
      <c r="G643" s="2"/>
      <c r="H643" s="111"/>
      <c r="I643" s="2"/>
    </row>
    <row r="644" spans="1:9" ht="15">
      <c r="A644" s="7"/>
      <c r="B644" s="2"/>
      <c r="C644" s="99"/>
      <c r="D644" s="99"/>
      <c r="E644" s="99"/>
      <c r="F644" s="122"/>
      <c r="G644" s="2"/>
      <c r="H644" s="2"/>
      <c r="I644" s="2"/>
    </row>
    <row r="645" spans="1:9" ht="15">
      <c r="A645" s="7"/>
      <c r="B645" s="2"/>
      <c r="C645" s="94"/>
      <c r="D645" s="99"/>
      <c r="E645" s="99"/>
      <c r="F645" s="122"/>
      <c r="G645" s="2"/>
      <c r="H645" s="2"/>
      <c r="I645" s="2"/>
    </row>
    <row r="646" spans="1:9" ht="15">
      <c r="A646" s="7"/>
      <c r="B646" s="2"/>
      <c r="C646" s="94"/>
      <c r="D646" s="99"/>
      <c r="E646" s="99"/>
      <c r="F646" s="122"/>
      <c r="G646" s="2"/>
      <c r="H646" s="111"/>
      <c r="I646" s="2"/>
    </row>
    <row r="647" spans="1:9" ht="15">
      <c r="A647" s="7"/>
      <c r="B647" s="2"/>
      <c r="C647" s="99"/>
      <c r="D647" s="99"/>
      <c r="E647" s="99"/>
      <c r="F647" s="122"/>
      <c r="G647" s="2"/>
      <c r="H647" s="2"/>
      <c r="I647" s="2"/>
    </row>
    <row r="648" spans="1:9" ht="15">
      <c r="A648" s="7"/>
      <c r="B648" s="2"/>
      <c r="C648" s="94"/>
      <c r="D648" s="99"/>
      <c r="E648" s="99"/>
      <c r="F648" s="123"/>
      <c r="G648" s="2"/>
      <c r="H648" s="2"/>
      <c r="I648" s="2"/>
    </row>
    <row r="649" spans="1:9" ht="15">
      <c r="A649" s="7"/>
      <c r="B649" s="2"/>
      <c r="C649" s="94"/>
      <c r="D649" s="99"/>
      <c r="E649" s="99"/>
      <c r="F649" s="123"/>
      <c r="G649" s="2"/>
      <c r="H649" s="111"/>
      <c r="I649" s="2"/>
    </row>
    <row r="650" spans="1:9" ht="15">
      <c r="A650" s="7"/>
      <c r="B650" s="2"/>
      <c r="C650" s="99"/>
      <c r="D650" s="99"/>
      <c r="E650" s="99"/>
      <c r="F650" s="123"/>
      <c r="G650" s="2"/>
      <c r="H650" s="2"/>
      <c r="I650" s="2"/>
    </row>
    <row r="651" spans="1:9" ht="15">
      <c r="A651" s="7"/>
      <c r="B651" s="2"/>
      <c r="C651" s="94"/>
      <c r="D651" s="99"/>
      <c r="E651" s="99"/>
      <c r="F651" s="120"/>
      <c r="G651" s="2"/>
      <c r="H651" s="2"/>
      <c r="I651" s="2"/>
    </row>
    <row r="652" spans="1:9" ht="15">
      <c r="A652" s="7"/>
      <c r="B652" s="2"/>
      <c r="C652" s="94"/>
      <c r="D652" s="99"/>
      <c r="E652" s="99"/>
      <c r="F652" s="2"/>
      <c r="G652" s="2"/>
      <c r="H652" s="2"/>
      <c r="I652" s="2"/>
    </row>
    <row r="653" spans="1:9" ht="15">
      <c r="A653" s="7"/>
      <c r="B653" s="2"/>
      <c r="C653" s="99"/>
      <c r="D653" s="99"/>
      <c r="E653" s="99"/>
      <c r="F653" s="2"/>
      <c r="G653" s="2"/>
      <c r="H653" s="111"/>
      <c r="I653" s="2"/>
    </row>
    <row r="654" spans="1:9" ht="15">
      <c r="A654" s="7"/>
      <c r="B654" s="2"/>
      <c r="C654" s="99"/>
      <c r="D654" s="99"/>
      <c r="E654" s="99"/>
      <c r="F654" s="2"/>
      <c r="G654" s="2"/>
      <c r="H654" s="2"/>
      <c r="I654" s="2"/>
    </row>
    <row r="655" spans="1:9" ht="15">
      <c r="A655" s="7"/>
      <c r="B655" s="2"/>
      <c r="C655" s="99"/>
      <c r="D655" s="99"/>
      <c r="E655" s="99"/>
      <c r="F655" s="120"/>
      <c r="G655" s="2"/>
      <c r="H655" s="2"/>
      <c r="I655" s="2"/>
    </row>
    <row r="656" spans="1:9" ht="15">
      <c r="A656" s="7"/>
      <c r="B656" s="2"/>
      <c r="C656" s="94"/>
      <c r="D656" s="99"/>
      <c r="E656" s="99"/>
      <c r="F656" s="99"/>
      <c r="G656" s="2"/>
      <c r="H656" s="2"/>
      <c r="I656" s="2"/>
    </row>
    <row r="657" spans="1:9" ht="15">
      <c r="A657" s="7"/>
      <c r="B657" s="2"/>
      <c r="C657" s="94"/>
      <c r="D657" s="99"/>
      <c r="E657" s="99"/>
      <c r="F657" s="99"/>
      <c r="G657" s="2"/>
      <c r="H657" s="2"/>
      <c r="I657" s="2"/>
    </row>
    <row r="658" spans="1:9" ht="15">
      <c r="A658" s="7"/>
      <c r="B658" s="2"/>
      <c r="C658" s="94"/>
      <c r="D658" s="99"/>
      <c r="E658" s="99"/>
      <c r="F658" s="99"/>
      <c r="G658" s="2"/>
      <c r="H658" s="2"/>
      <c r="I658" s="2"/>
    </row>
    <row r="659" spans="1:9" ht="12.75">
      <c r="A659" s="2"/>
      <c r="B659" s="2"/>
      <c r="C659" s="99"/>
      <c r="D659" s="99"/>
      <c r="E659" s="99"/>
      <c r="F659" s="99"/>
      <c r="G659" s="2"/>
      <c r="H659" s="2"/>
      <c r="I659" s="2"/>
    </row>
    <row r="660" spans="1:9" ht="18">
      <c r="A660" s="7"/>
      <c r="B660" s="59"/>
      <c r="C660" s="117"/>
      <c r="D660" s="118"/>
      <c r="E660" s="118"/>
      <c r="F660" s="118"/>
      <c r="G660" s="59"/>
      <c r="H660" s="119"/>
      <c r="I660" s="2"/>
    </row>
    <row r="661" spans="1:9" ht="12.75">
      <c r="A661" s="2"/>
      <c r="B661" s="2"/>
      <c r="C661" s="99"/>
      <c r="D661" s="99"/>
      <c r="E661" s="99"/>
      <c r="F661" s="99"/>
      <c r="G661" s="2"/>
      <c r="H661" s="2"/>
      <c r="I661" s="2"/>
    </row>
    <row r="662" spans="1:9" ht="12.75">
      <c r="A662" s="2"/>
      <c r="B662" s="2"/>
      <c r="C662" s="99"/>
      <c r="D662" s="99"/>
      <c r="E662" s="99"/>
      <c r="F662" s="99"/>
      <c r="G662" s="2"/>
      <c r="H662" s="2"/>
      <c r="I662" s="2"/>
    </row>
    <row r="663" spans="1:9" ht="12.75">
      <c r="A663" s="2"/>
      <c r="B663" s="2"/>
      <c r="C663" s="99"/>
      <c r="D663" s="99"/>
      <c r="E663" s="99"/>
      <c r="F663" s="99"/>
      <c r="G663" s="2"/>
      <c r="H663" s="2"/>
      <c r="I663" s="2"/>
    </row>
    <row r="664" spans="1:9" ht="12.75">
      <c r="A664" s="2"/>
      <c r="B664" s="2"/>
      <c r="C664" s="99"/>
      <c r="D664" s="99"/>
      <c r="E664" s="99"/>
      <c r="F664" s="99"/>
      <c r="G664" s="2"/>
      <c r="H664" s="2"/>
      <c r="I664" s="2"/>
    </row>
    <row r="665" spans="1:9" ht="12.75">
      <c r="A665" s="2"/>
      <c r="B665" s="2"/>
      <c r="C665" s="99"/>
      <c r="D665" s="99"/>
      <c r="E665" s="99"/>
      <c r="F665" s="99"/>
      <c r="G665" s="2"/>
      <c r="H665" s="2"/>
      <c r="I665" s="2"/>
    </row>
    <row r="666" spans="1:9" ht="12.75">
      <c r="A666" s="2"/>
      <c r="B666" s="2"/>
      <c r="C666" s="99"/>
      <c r="D666" s="99"/>
      <c r="E666" s="99"/>
      <c r="F666" s="99"/>
      <c r="G666" s="2"/>
      <c r="H666" s="2"/>
      <c r="I666" s="2"/>
    </row>
    <row r="667" spans="1:9" ht="12.75">
      <c r="A667" s="2"/>
      <c r="B667" s="2"/>
      <c r="C667" s="99"/>
      <c r="D667" s="99"/>
      <c r="E667" s="99"/>
      <c r="F667" s="99"/>
      <c r="G667" s="2"/>
      <c r="H667" s="2"/>
      <c r="I667" s="2"/>
    </row>
    <row r="668" spans="1:9" ht="18">
      <c r="A668" s="59"/>
      <c r="B668" s="2"/>
      <c r="C668" s="99"/>
      <c r="D668" s="99"/>
      <c r="E668" s="99"/>
      <c r="F668" s="99"/>
      <c r="G668" s="2"/>
      <c r="H668" s="2"/>
      <c r="I668" s="2"/>
    </row>
    <row r="669" spans="1:9" ht="12.75">
      <c r="A669" s="2"/>
      <c r="B669" s="2"/>
      <c r="C669" s="99"/>
      <c r="D669" s="99"/>
      <c r="E669" s="99"/>
      <c r="F669" s="99"/>
      <c r="G669" s="2"/>
      <c r="H669" s="2"/>
      <c r="I669" s="2"/>
    </row>
    <row r="670" spans="1:9" ht="12.75">
      <c r="A670" s="2"/>
      <c r="B670" s="2"/>
      <c r="C670" s="99"/>
      <c r="D670" s="99"/>
      <c r="E670" s="99"/>
      <c r="F670" s="99"/>
      <c r="G670" s="2"/>
      <c r="H670" s="2"/>
      <c r="I670" s="2"/>
    </row>
    <row r="671" spans="1:9" ht="12.75">
      <c r="A671" s="2"/>
      <c r="B671" s="2"/>
      <c r="C671" s="99"/>
      <c r="D671" s="99"/>
      <c r="E671" s="99"/>
      <c r="F671" s="99"/>
      <c r="G671" s="2"/>
      <c r="H671" s="2"/>
      <c r="I671" s="2"/>
    </row>
    <row r="672" spans="1:9" ht="12.75">
      <c r="A672" s="2"/>
      <c r="B672" s="2"/>
      <c r="C672" s="99"/>
      <c r="D672" s="99"/>
      <c r="E672" s="94"/>
      <c r="F672" s="99"/>
      <c r="G672" s="2"/>
      <c r="H672" s="47"/>
      <c r="I672" s="2"/>
    </row>
    <row r="673" spans="1:9" ht="12.75">
      <c r="A673" s="2"/>
      <c r="B673" s="2"/>
      <c r="C673" s="99"/>
      <c r="D673" s="99"/>
      <c r="E673" s="99"/>
      <c r="F673" s="99"/>
      <c r="G673" s="2"/>
      <c r="H673" s="2"/>
      <c r="I673" s="2"/>
    </row>
    <row r="674" spans="1:9" ht="12.75">
      <c r="A674" s="2"/>
      <c r="B674" s="2"/>
      <c r="C674" s="99"/>
      <c r="D674" s="99"/>
      <c r="E674" s="99"/>
      <c r="F674" s="99"/>
      <c r="G674" s="2"/>
      <c r="H674" s="2"/>
      <c r="I674" s="2"/>
    </row>
    <row r="675" spans="1:9" ht="12.75">
      <c r="A675" s="2"/>
      <c r="B675" s="2"/>
      <c r="C675" s="99"/>
      <c r="D675" s="99"/>
      <c r="E675" s="99"/>
      <c r="F675" s="99"/>
      <c r="G675" s="2"/>
      <c r="H675" s="2"/>
      <c r="I675" s="2"/>
    </row>
    <row r="676" spans="1:9" ht="15">
      <c r="A676" s="7"/>
      <c r="B676" s="2"/>
      <c r="C676" s="94"/>
      <c r="D676" s="99"/>
      <c r="E676" s="99"/>
      <c r="F676" s="109"/>
      <c r="G676" s="110"/>
      <c r="H676" s="2"/>
      <c r="I676" s="2"/>
    </row>
    <row r="677" spans="1:9" ht="15">
      <c r="A677" s="7"/>
      <c r="B677" s="2"/>
      <c r="C677" s="94"/>
      <c r="D677" s="99"/>
      <c r="E677" s="99"/>
      <c r="F677" s="109"/>
      <c r="G677" s="110"/>
      <c r="H677" s="111"/>
      <c r="I677" s="2"/>
    </row>
    <row r="678" spans="1:9" ht="15">
      <c r="A678" s="7"/>
      <c r="B678" s="2"/>
      <c r="C678" s="99"/>
      <c r="D678" s="99"/>
      <c r="E678" s="99"/>
      <c r="F678" s="109"/>
      <c r="G678" s="110"/>
      <c r="H678" s="2"/>
      <c r="I678" s="2"/>
    </row>
    <row r="679" spans="1:9" ht="15">
      <c r="A679" s="7"/>
      <c r="B679" s="2"/>
      <c r="C679" s="94"/>
      <c r="D679" s="99"/>
      <c r="E679" s="99"/>
      <c r="F679" s="112"/>
      <c r="G679" s="113"/>
      <c r="H679" s="2"/>
      <c r="I679" s="2"/>
    </row>
    <row r="680" spans="1:9" ht="15">
      <c r="A680" s="7"/>
      <c r="B680" s="2"/>
      <c r="C680" s="94"/>
      <c r="D680" s="99"/>
      <c r="E680" s="99"/>
      <c r="F680" s="112"/>
      <c r="G680" s="113"/>
      <c r="H680" s="111"/>
      <c r="I680" s="2"/>
    </row>
    <row r="681" spans="1:9" ht="14.25">
      <c r="A681" s="114"/>
      <c r="B681" s="2"/>
      <c r="C681" s="99"/>
      <c r="D681" s="99"/>
      <c r="E681" s="99"/>
      <c r="F681" s="112"/>
      <c r="G681" s="113"/>
      <c r="H681" s="2"/>
      <c r="I681" s="2"/>
    </row>
    <row r="682" spans="1:9" ht="15">
      <c r="A682" s="7"/>
      <c r="B682" s="2"/>
      <c r="C682" s="99"/>
      <c r="D682" s="99"/>
      <c r="E682" s="99"/>
      <c r="F682" s="115"/>
      <c r="G682" s="2"/>
      <c r="H682" s="2"/>
      <c r="I682" s="2"/>
    </row>
    <row r="683" spans="1:9" ht="15">
      <c r="A683" s="7"/>
      <c r="B683" s="2"/>
      <c r="C683" s="94"/>
      <c r="D683" s="99"/>
      <c r="E683" s="99"/>
      <c r="F683" s="115"/>
      <c r="G683" s="2"/>
      <c r="H683" s="111"/>
      <c r="I683" s="2"/>
    </row>
    <row r="684" spans="1:9" ht="15">
      <c r="A684" s="7"/>
      <c r="B684" s="2"/>
      <c r="C684" s="99"/>
      <c r="D684" s="99"/>
      <c r="E684" s="99"/>
      <c r="F684" s="115"/>
      <c r="G684" s="2"/>
      <c r="H684" s="2"/>
      <c r="I684" s="2"/>
    </row>
    <row r="685" spans="1:9" ht="15">
      <c r="A685" s="7"/>
      <c r="B685" s="2"/>
      <c r="C685" s="94"/>
      <c r="D685" s="99"/>
      <c r="E685" s="99"/>
      <c r="F685" s="115"/>
      <c r="G685" s="2"/>
      <c r="H685" s="2"/>
      <c r="I685" s="2"/>
    </row>
    <row r="686" spans="1:9" ht="15">
      <c r="A686" s="7"/>
      <c r="B686" s="2"/>
      <c r="C686" s="94"/>
      <c r="D686" s="99"/>
      <c r="E686" s="99"/>
      <c r="F686" s="115"/>
      <c r="G686" s="2"/>
      <c r="H686" s="111"/>
      <c r="I686" s="2"/>
    </row>
    <row r="687" spans="1:9" ht="15">
      <c r="A687" s="7"/>
      <c r="B687" s="2"/>
      <c r="C687" s="99"/>
      <c r="D687" s="99"/>
      <c r="E687" s="99"/>
      <c r="F687" s="115"/>
      <c r="G687" s="2"/>
      <c r="H687" s="2"/>
      <c r="I687" s="2"/>
    </row>
    <row r="688" spans="1:9" ht="15">
      <c r="A688" s="7"/>
      <c r="B688" s="2"/>
      <c r="C688" s="94"/>
      <c r="D688" s="99"/>
      <c r="E688" s="99"/>
      <c r="F688" s="116"/>
      <c r="G688" s="2"/>
      <c r="H688" s="2"/>
      <c r="I688" s="2"/>
    </row>
    <row r="689" spans="1:9" ht="15">
      <c r="A689" s="7"/>
      <c r="B689" s="2"/>
      <c r="C689" s="94"/>
      <c r="D689" s="99"/>
      <c r="E689" s="99"/>
      <c r="F689" s="116"/>
      <c r="G689" s="2"/>
      <c r="H689" s="111"/>
      <c r="I689" s="2"/>
    </row>
    <row r="690" spans="1:9" ht="15">
      <c r="A690" s="7"/>
      <c r="B690" s="2"/>
      <c r="C690" s="99"/>
      <c r="D690" s="99"/>
      <c r="E690" s="99"/>
      <c r="F690" s="116"/>
      <c r="G690" s="2"/>
      <c r="H690" s="2"/>
      <c r="I690" s="2"/>
    </row>
    <row r="691" spans="1:9" ht="15">
      <c r="A691" s="7"/>
      <c r="B691" s="2"/>
      <c r="C691" s="94"/>
      <c r="D691" s="99"/>
      <c r="E691" s="99"/>
      <c r="F691" s="109"/>
      <c r="G691" s="2"/>
      <c r="H691" s="2"/>
      <c r="I691" s="2"/>
    </row>
    <row r="692" spans="1:9" ht="15">
      <c r="A692" s="7"/>
      <c r="B692" s="2"/>
      <c r="C692" s="94"/>
      <c r="D692" s="99"/>
      <c r="E692" s="99"/>
      <c r="F692" s="99"/>
      <c r="G692" s="2"/>
      <c r="H692" s="2"/>
      <c r="I692" s="2"/>
    </row>
    <row r="693" spans="1:9" ht="15">
      <c r="A693" s="7"/>
      <c r="B693" s="2"/>
      <c r="C693" s="99"/>
      <c r="D693" s="99"/>
      <c r="E693" s="99"/>
      <c r="F693" s="99"/>
      <c r="G693" s="2"/>
      <c r="H693" s="111"/>
      <c r="I693" s="2"/>
    </row>
    <row r="694" spans="1:9" ht="15">
      <c r="A694" s="7"/>
      <c r="B694" s="2"/>
      <c r="C694" s="99"/>
      <c r="D694" s="99"/>
      <c r="E694" s="99"/>
      <c r="F694" s="99"/>
      <c r="G694" s="2"/>
      <c r="H694" s="2"/>
      <c r="I694" s="2"/>
    </row>
    <row r="695" spans="1:9" ht="15">
      <c r="A695" s="7"/>
      <c r="B695" s="2"/>
      <c r="C695" s="99"/>
      <c r="D695" s="99"/>
      <c r="E695" s="99"/>
      <c r="F695" s="109"/>
      <c r="G695" s="2"/>
      <c r="H695" s="2"/>
      <c r="I695" s="2"/>
    </row>
    <row r="696" spans="1:9" ht="15">
      <c r="A696" s="7"/>
      <c r="B696" s="2"/>
      <c r="C696" s="94"/>
      <c r="D696" s="99"/>
      <c r="E696" s="99"/>
      <c r="F696" s="99"/>
      <c r="G696" s="2"/>
      <c r="H696" s="2"/>
      <c r="I696" s="2"/>
    </row>
    <row r="697" spans="1:9" ht="15">
      <c r="A697" s="7"/>
      <c r="B697" s="2"/>
      <c r="C697" s="94"/>
      <c r="D697" s="99"/>
      <c r="E697" s="99"/>
      <c r="F697" s="99"/>
      <c r="G697" s="2"/>
      <c r="H697" s="2"/>
      <c r="I697" s="2"/>
    </row>
    <row r="698" spans="1:9" ht="15">
      <c r="A698" s="7"/>
      <c r="B698" s="2"/>
      <c r="C698" s="94"/>
      <c r="D698" s="99"/>
      <c r="E698" s="99"/>
      <c r="F698" s="99"/>
      <c r="G698" s="2"/>
      <c r="H698" s="2"/>
      <c r="I698" s="2"/>
    </row>
    <row r="699" spans="1:9" ht="12.75">
      <c r="A699" s="2"/>
      <c r="B699" s="2"/>
      <c r="C699" s="99"/>
      <c r="D699" s="99"/>
      <c r="E699" s="99"/>
      <c r="F699" s="99"/>
      <c r="G699" s="2"/>
      <c r="H699" s="2"/>
      <c r="I699" s="2"/>
    </row>
    <row r="700" spans="1:9" ht="18">
      <c r="A700" s="7"/>
      <c r="B700" s="59"/>
      <c r="C700" s="117"/>
      <c r="D700" s="118"/>
      <c r="E700" s="118"/>
      <c r="F700" s="118"/>
      <c r="G700" s="59"/>
      <c r="H700" s="119"/>
      <c r="I700" s="2"/>
    </row>
    <row r="701" spans="1:9" ht="12.75">
      <c r="A701" s="2"/>
      <c r="B701" s="2"/>
      <c r="C701" s="99"/>
      <c r="D701" s="99"/>
      <c r="E701" s="99"/>
      <c r="F701" s="99"/>
      <c r="G701" s="2"/>
      <c r="H701" s="2"/>
      <c r="I701" s="2"/>
    </row>
    <row r="702" spans="1:9" ht="12.75">
      <c r="A702" s="2"/>
      <c r="B702" s="2"/>
      <c r="C702" s="99"/>
      <c r="D702" s="99"/>
      <c r="E702" s="99"/>
      <c r="F702" s="99"/>
      <c r="G702" s="2"/>
      <c r="H702" s="2"/>
      <c r="I702" s="2"/>
    </row>
    <row r="703" spans="1:9" ht="12.75">
      <c r="A703" s="2"/>
      <c r="B703" s="2"/>
      <c r="C703" s="99"/>
      <c r="D703" s="99"/>
      <c r="E703" s="99"/>
      <c r="F703" s="99"/>
      <c r="G703" s="2"/>
      <c r="H703" s="2"/>
      <c r="I703" s="2"/>
    </row>
    <row r="704" spans="1:9" ht="12.75">
      <c r="A704" s="2"/>
      <c r="B704" s="2"/>
      <c r="C704" s="99"/>
      <c r="D704" s="99"/>
      <c r="E704" s="99"/>
      <c r="F704" s="99"/>
      <c r="G704" s="2"/>
      <c r="H704" s="2"/>
      <c r="I704" s="2"/>
    </row>
    <row r="705" spans="1:9" ht="12.75">
      <c r="A705" s="2"/>
      <c r="B705" s="2"/>
      <c r="C705" s="99"/>
      <c r="D705" s="99"/>
      <c r="E705" s="99"/>
      <c r="F705" s="99"/>
      <c r="G705" s="2"/>
      <c r="H705" s="2"/>
      <c r="I705" s="2"/>
    </row>
    <row r="706" spans="1:9" ht="12.75">
      <c r="A706" s="2"/>
      <c r="B706" s="2"/>
      <c r="C706" s="99"/>
      <c r="D706" s="99"/>
      <c r="E706" s="99"/>
      <c r="F706" s="99"/>
      <c r="G706" s="2"/>
      <c r="H706" s="2"/>
      <c r="I706" s="2"/>
    </row>
    <row r="707" spans="1:9" ht="12.75">
      <c r="A707" s="2"/>
      <c r="B707" s="2"/>
      <c r="C707" s="99"/>
      <c r="D707" s="99"/>
      <c r="E707" s="99"/>
      <c r="F707" s="99"/>
      <c r="G707" s="2"/>
      <c r="H707" s="2"/>
      <c r="I707" s="2"/>
    </row>
    <row r="708" spans="1:9" ht="18">
      <c r="A708" s="59"/>
      <c r="B708" s="2"/>
      <c r="C708" s="99"/>
      <c r="D708" s="99"/>
      <c r="E708" s="99"/>
      <c r="F708" s="99"/>
      <c r="G708" s="2"/>
      <c r="H708" s="2"/>
      <c r="I708" s="2"/>
    </row>
    <row r="709" spans="1:9" ht="12.75">
      <c r="A709" s="2"/>
      <c r="B709" s="2"/>
      <c r="C709" s="99"/>
      <c r="D709" s="99"/>
      <c r="E709" s="99"/>
      <c r="F709" s="99"/>
      <c r="G709" s="2"/>
      <c r="H709" s="2"/>
      <c r="I709" s="2"/>
    </row>
    <row r="710" spans="1:9" ht="12.75">
      <c r="A710" s="2"/>
      <c r="B710" s="2"/>
      <c r="C710" s="99"/>
      <c r="D710" s="99"/>
      <c r="E710" s="99"/>
      <c r="F710" s="99"/>
      <c r="G710" s="2"/>
      <c r="H710" s="2"/>
      <c r="I710" s="2"/>
    </row>
    <row r="711" spans="1:9" ht="12.75">
      <c r="A711" s="2"/>
      <c r="B711" s="2"/>
      <c r="C711" s="99"/>
      <c r="D711" s="99"/>
      <c r="E711" s="99"/>
      <c r="F711" s="99"/>
      <c r="G711" s="2"/>
      <c r="H711" s="2"/>
      <c r="I711" s="2"/>
    </row>
    <row r="712" spans="1:9" ht="12.75">
      <c r="A712" s="2"/>
      <c r="B712" s="2"/>
      <c r="C712" s="99"/>
      <c r="D712" s="99"/>
      <c r="E712" s="94"/>
      <c r="F712" s="99"/>
      <c r="G712" s="2"/>
      <c r="H712" s="47"/>
      <c r="I712" s="2"/>
    </row>
    <row r="713" spans="1:9" ht="12.75">
      <c r="A713" s="2"/>
      <c r="B713" s="2"/>
      <c r="C713" s="99"/>
      <c r="D713" s="99"/>
      <c r="E713" s="99"/>
      <c r="F713" s="99"/>
      <c r="G713" s="2"/>
      <c r="H713" s="2"/>
      <c r="I713" s="2"/>
    </row>
    <row r="714" spans="1:9" ht="12.75">
      <c r="A714" s="2"/>
      <c r="B714" s="2"/>
      <c r="C714" s="99"/>
      <c r="D714" s="99"/>
      <c r="E714" s="99"/>
      <c r="F714" s="99"/>
      <c r="G714" s="2"/>
      <c r="H714" s="2"/>
      <c r="I714" s="2"/>
    </row>
    <row r="715" spans="1:9" ht="12.75">
      <c r="A715" s="2"/>
      <c r="B715" s="2"/>
      <c r="C715" s="99"/>
      <c r="D715" s="99"/>
      <c r="E715" s="99"/>
      <c r="F715" s="99"/>
      <c r="G715" s="2"/>
      <c r="H715" s="2"/>
      <c r="I715" s="2"/>
    </row>
    <row r="716" spans="1:9" ht="15">
      <c r="A716" s="7"/>
      <c r="B716" s="2"/>
      <c r="C716" s="94"/>
      <c r="D716" s="99"/>
      <c r="E716" s="99"/>
      <c r="F716" s="116"/>
      <c r="G716" s="110"/>
      <c r="H716" s="2"/>
      <c r="I716" s="2"/>
    </row>
    <row r="717" spans="1:9" ht="15">
      <c r="A717" s="7"/>
      <c r="B717" s="2"/>
      <c r="C717" s="94"/>
      <c r="D717" s="99"/>
      <c r="E717" s="99"/>
      <c r="F717" s="116"/>
      <c r="G717" s="110"/>
      <c r="H717" s="111"/>
      <c r="I717" s="2"/>
    </row>
    <row r="718" spans="1:9" ht="15">
      <c r="A718" s="7"/>
      <c r="B718" s="2"/>
      <c r="C718" s="99"/>
      <c r="D718" s="99"/>
      <c r="E718" s="99"/>
      <c r="F718" s="109"/>
      <c r="G718" s="110"/>
      <c r="H718" s="2"/>
      <c r="I718" s="2"/>
    </row>
    <row r="719" spans="1:9" ht="15">
      <c r="A719" s="7"/>
      <c r="B719" s="2"/>
      <c r="C719" s="94"/>
      <c r="D719" s="99"/>
      <c r="E719" s="99"/>
      <c r="F719" s="112"/>
      <c r="G719" s="113"/>
      <c r="H719" s="2"/>
      <c r="I719" s="2"/>
    </row>
    <row r="720" spans="1:9" ht="15">
      <c r="A720" s="7"/>
      <c r="B720" s="2"/>
      <c r="C720" s="94"/>
      <c r="D720" s="99"/>
      <c r="E720" s="99"/>
      <c r="F720" s="112"/>
      <c r="G720" s="113"/>
      <c r="H720" s="111"/>
      <c r="I720" s="2"/>
    </row>
    <row r="721" spans="1:9" ht="14.25">
      <c r="A721" s="114"/>
      <c r="B721" s="2"/>
      <c r="C721" s="99"/>
      <c r="D721" s="99"/>
      <c r="E721" s="99"/>
      <c r="F721" s="112"/>
      <c r="G721" s="113"/>
      <c r="H721" s="2"/>
      <c r="I721" s="2"/>
    </row>
    <row r="722" spans="1:9" ht="15">
      <c r="A722" s="7"/>
      <c r="B722" s="2"/>
      <c r="C722" s="99"/>
      <c r="D722" s="99"/>
      <c r="E722" s="99"/>
      <c r="F722" s="115"/>
      <c r="G722" s="2"/>
      <c r="H722" s="2"/>
      <c r="I722" s="2"/>
    </row>
    <row r="723" spans="1:9" ht="15">
      <c r="A723" s="7"/>
      <c r="B723" s="2"/>
      <c r="C723" s="94"/>
      <c r="D723" s="99"/>
      <c r="E723" s="99"/>
      <c r="F723" s="115"/>
      <c r="G723" s="2"/>
      <c r="H723" s="111"/>
      <c r="I723" s="2"/>
    </row>
    <row r="724" spans="1:9" ht="15">
      <c r="A724" s="7"/>
      <c r="B724" s="2"/>
      <c r="C724" s="99"/>
      <c r="D724" s="99"/>
      <c r="E724" s="99"/>
      <c r="F724" s="115"/>
      <c r="G724" s="2"/>
      <c r="H724" s="2"/>
      <c r="I724" s="2"/>
    </row>
    <row r="725" spans="1:9" ht="15">
      <c r="A725" s="7"/>
      <c r="B725" s="2"/>
      <c r="C725" s="94"/>
      <c r="D725" s="99"/>
      <c r="E725" s="99"/>
      <c r="F725" s="115"/>
      <c r="G725" s="2"/>
      <c r="H725" s="2"/>
      <c r="I725" s="2"/>
    </row>
    <row r="726" spans="1:9" ht="15">
      <c r="A726" s="7"/>
      <c r="B726" s="2"/>
      <c r="C726" s="94"/>
      <c r="D726" s="99"/>
      <c r="E726" s="99"/>
      <c r="F726" s="115"/>
      <c r="G726" s="2"/>
      <c r="H726" s="111"/>
      <c r="I726" s="2"/>
    </row>
    <row r="727" spans="1:9" ht="15">
      <c r="A727" s="7"/>
      <c r="B727" s="2"/>
      <c r="C727" s="99"/>
      <c r="D727" s="99"/>
      <c r="E727" s="99"/>
      <c r="F727" s="115"/>
      <c r="G727" s="2"/>
      <c r="H727" s="2"/>
      <c r="I727" s="2"/>
    </row>
    <row r="728" spans="1:9" ht="15">
      <c r="A728" s="7"/>
      <c r="B728" s="2"/>
      <c r="C728" s="94"/>
      <c r="D728" s="99"/>
      <c r="E728" s="99"/>
      <c r="F728" s="116"/>
      <c r="G728" s="2"/>
      <c r="H728" s="2"/>
      <c r="I728" s="2"/>
    </row>
    <row r="729" spans="1:9" ht="15">
      <c r="A729" s="7"/>
      <c r="B729" s="2"/>
      <c r="C729" s="94"/>
      <c r="D729" s="99"/>
      <c r="E729" s="99"/>
      <c r="F729" s="116"/>
      <c r="G729" s="2"/>
      <c r="H729" s="111"/>
      <c r="I729" s="2"/>
    </row>
    <row r="730" spans="1:9" ht="15">
      <c r="A730" s="7"/>
      <c r="B730" s="2"/>
      <c r="C730" s="99"/>
      <c r="D730" s="99"/>
      <c r="E730" s="99"/>
      <c r="F730" s="116"/>
      <c r="G730" s="2"/>
      <c r="H730" s="2"/>
      <c r="I730" s="2"/>
    </row>
    <row r="731" spans="1:9" ht="15">
      <c r="A731" s="7"/>
      <c r="B731" s="2"/>
      <c r="C731" s="94"/>
      <c r="D731" s="99"/>
      <c r="E731" s="99"/>
      <c r="F731" s="109"/>
      <c r="G731" s="2"/>
      <c r="H731" s="2"/>
      <c r="I731" s="2"/>
    </row>
    <row r="732" spans="1:9" ht="15">
      <c r="A732" s="7"/>
      <c r="B732" s="2"/>
      <c r="C732" s="94"/>
      <c r="D732" s="99"/>
      <c r="E732" s="99"/>
      <c r="F732" s="99"/>
      <c r="G732" s="2"/>
      <c r="H732" s="2"/>
      <c r="I732" s="2"/>
    </row>
    <row r="733" spans="1:9" ht="15">
      <c r="A733" s="7"/>
      <c r="B733" s="2"/>
      <c r="C733" s="99"/>
      <c r="D733" s="99"/>
      <c r="E733" s="99"/>
      <c r="F733" s="99"/>
      <c r="G733" s="2"/>
      <c r="H733" s="111"/>
      <c r="I733" s="2"/>
    </row>
    <row r="734" spans="1:9" ht="15">
      <c r="A734" s="7"/>
      <c r="B734" s="2"/>
      <c r="C734" s="99"/>
      <c r="D734" s="99"/>
      <c r="E734" s="99"/>
      <c r="F734" s="99"/>
      <c r="G734" s="2"/>
      <c r="H734" s="2"/>
      <c r="I734" s="2"/>
    </row>
    <row r="735" spans="1:9" ht="15">
      <c r="A735" s="7"/>
      <c r="B735" s="2"/>
      <c r="C735" s="99"/>
      <c r="D735" s="99"/>
      <c r="E735" s="99"/>
      <c r="F735" s="109"/>
      <c r="G735" s="2"/>
      <c r="H735" s="2"/>
      <c r="I735" s="2"/>
    </row>
    <row r="736" spans="1:9" ht="15">
      <c r="A736" s="7"/>
      <c r="B736" s="2"/>
      <c r="C736" s="94"/>
      <c r="D736" s="99"/>
      <c r="E736" s="99"/>
      <c r="F736" s="99"/>
      <c r="G736" s="2"/>
      <c r="H736" s="2"/>
      <c r="I736" s="2"/>
    </row>
    <row r="737" spans="1:9" ht="15">
      <c r="A737" s="7"/>
      <c r="B737" s="2"/>
      <c r="C737" s="94"/>
      <c r="D737" s="99"/>
      <c r="E737" s="99"/>
      <c r="F737" s="99"/>
      <c r="G737" s="2"/>
      <c r="H737" s="2"/>
      <c r="I737" s="2"/>
    </row>
    <row r="738" spans="1:9" ht="15">
      <c r="A738" s="7"/>
      <c r="B738" s="2"/>
      <c r="C738" s="94"/>
      <c r="D738" s="99"/>
      <c r="E738" s="99"/>
      <c r="F738" s="99"/>
      <c r="G738" s="2"/>
      <c r="H738" s="2"/>
      <c r="I738" s="2"/>
    </row>
    <row r="739" spans="1:9" ht="12.75">
      <c r="A739" s="2"/>
      <c r="B739" s="2"/>
      <c r="C739" s="99"/>
      <c r="D739" s="99"/>
      <c r="E739" s="99"/>
      <c r="F739" s="99"/>
      <c r="G739" s="2"/>
      <c r="H739" s="2"/>
      <c r="I739" s="2"/>
    </row>
    <row r="740" spans="1:9" ht="18">
      <c r="A740" s="7"/>
      <c r="B740" s="59"/>
      <c r="C740" s="117"/>
      <c r="D740" s="118"/>
      <c r="E740" s="118"/>
      <c r="F740" s="118"/>
      <c r="G740" s="59"/>
      <c r="H740" s="119"/>
      <c r="I740" s="2"/>
    </row>
    <row r="741" spans="1:9" ht="12.75">
      <c r="A741" s="2"/>
      <c r="B741" s="2"/>
      <c r="C741" s="99"/>
      <c r="D741" s="99"/>
      <c r="E741" s="99"/>
      <c r="F741" s="99"/>
      <c r="G741" s="2"/>
      <c r="H741" s="2"/>
      <c r="I741" s="2"/>
    </row>
    <row r="742" spans="1:9" ht="12.75">
      <c r="A742" s="2"/>
      <c r="B742" s="2"/>
      <c r="C742" s="99"/>
      <c r="D742" s="99"/>
      <c r="E742" s="99"/>
      <c r="F742" s="99"/>
      <c r="G742" s="2"/>
      <c r="H742" s="2"/>
      <c r="I742" s="2"/>
    </row>
    <row r="743" spans="1:9" ht="12.75">
      <c r="A743" s="2"/>
      <c r="B743" s="2"/>
      <c r="C743" s="99"/>
      <c r="D743" s="99"/>
      <c r="E743" s="99"/>
      <c r="F743" s="99"/>
      <c r="G743" s="2"/>
      <c r="H743" s="2"/>
      <c r="I743" s="2"/>
    </row>
    <row r="744" spans="1:9" ht="12.75">
      <c r="A744" s="2"/>
      <c r="B744" s="2"/>
      <c r="C744" s="99"/>
      <c r="D744" s="99"/>
      <c r="E744" s="99"/>
      <c r="F744" s="99"/>
      <c r="G744" s="2"/>
      <c r="H744" s="2"/>
      <c r="I744" s="2"/>
    </row>
    <row r="745" spans="1:9" ht="12.75">
      <c r="A745" s="2"/>
      <c r="B745" s="2"/>
      <c r="C745" s="99"/>
      <c r="D745" s="99"/>
      <c r="E745" s="99"/>
      <c r="F745" s="99"/>
      <c r="G745" s="2"/>
      <c r="H745" s="2"/>
      <c r="I745" s="2"/>
    </row>
    <row r="746" spans="1:9" ht="12.75">
      <c r="A746" s="2"/>
      <c r="B746" s="2"/>
      <c r="C746" s="99"/>
      <c r="D746" s="99"/>
      <c r="E746" s="99"/>
      <c r="F746" s="99"/>
      <c r="G746" s="2"/>
      <c r="H746" s="2"/>
      <c r="I746" s="2"/>
    </row>
    <row r="747" spans="1:9" ht="12.75">
      <c r="A747" s="2"/>
      <c r="B747" s="2"/>
      <c r="C747" s="99"/>
      <c r="D747" s="99"/>
      <c r="E747" s="99"/>
      <c r="F747" s="99"/>
      <c r="G747" s="2"/>
      <c r="H747" s="2"/>
      <c r="I747" s="2"/>
    </row>
    <row r="748" spans="1:9" ht="18">
      <c r="A748" s="59"/>
      <c r="B748" s="2"/>
      <c r="C748" s="99"/>
      <c r="D748" s="99"/>
      <c r="E748" s="99"/>
      <c r="F748" s="99"/>
      <c r="G748" s="2"/>
      <c r="H748" s="2"/>
      <c r="I748" s="2"/>
    </row>
    <row r="749" spans="1:9" ht="12.75">
      <c r="A749" s="2"/>
      <c r="B749" s="2"/>
      <c r="C749" s="99"/>
      <c r="D749" s="99"/>
      <c r="E749" s="99"/>
      <c r="F749" s="99"/>
      <c r="G749" s="2"/>
      <c r="H749" s="2"/>
      <c r="I749" s="2"/>
    </row>
    <row r="750" spans="1:9" ht="12.75">
      <c r="A750" s="2"/>
      <c r="B750" s="2"/>
      <c r="C750" s="99"/>
      <c r="D750" s="99"/>
      <c r="E750" s="99"/>
      <c r="F750" s="99"/>
      <c r="G750" s="2"/>
      <c r="H750" s="2"/>
      <c r="I750" s="2"/>
    </row>
    <row r="751" spans="1:9" ht="12.75">
      <c r="A751" s="2"/>
      <c r="B751" s="2"/>
      <c r="C751" s="99"/>
      <c r="D751" s="99"/>
      <c r="E751" s="99"/>
      <c r="F751" s="99"/>
      <c r="G751" s="2"/>
      <c r="H751" s="2"/>
      <c r="I751" s="2"/>
    </row>
    <row r="752" spans="1:9" ht="12.75">
      <c r="A752" s="2"/>
      <c r="B752" s="2"/>
      <c r="C752" s="99"/>
      <c r="D752" s="99"/>
      <c r="E752" s="94"/>
      <c r="F752" s="99"/>
      <c r="G752" s="2"/>
      <c r="H752" s="47"/>
      <c r="I752" s="2"/>
    </row>
    <row r="753" spans="1:9" ht="12.75">
      <c r="A753" s="2"/>
      <c r="B753" s="2"/>
      <c r="C753" s="99"/>
      <c r="D753" s="99"/>
      <c r="E753" s="99"/>
      <c r="F753" s="99"/>
      <c r="G753" s="2"/>
      <c r="H753" s="2"/>
      <c r="I753" s="2"/>
    </row>
    <row r="754" spans="1:9" ht="12.75">
      <c r="A754" s="2"/>
      <c r="B754" s="2"/>
      <c r="C754" s="99"/>
      <c r="D754" s="99"/>
      <c r="E754" s="99"/>
      <c r="F754" s="99"/>
      <c r="G754" s="2"/>
      <c r="H754" s="2"/>
      <c r="I754" s="2"/>
    </row>
    <row r="755" spans="1:9" ht="12.75">
      <c r="A755" s="2"/>
      <c r="B755" s="2"/>
      <c r="C755" s="99"/>
      <c r="D755" s="99"/>
      <c r="E755" s="99"/>
      <c r="F755" s="99"/>
      <c r="G755" s="2"/>
      <c r="H755" s="2"/>
      <c r="I755" s="2"/>
    </row>
    <row r="756" spans="1:9" ht="15">
      <c r="A756" s="7"/>
      <c r="B756" s="2"/>
      <c r="C756" s="94"/>
      <c r="D756" s="99"/>
      <c r="E756" s="99"/>
      <c r="F756" s="109"/>
      <c r="G756" s="110"/>
      <c r="H756" s="2"/>
      <c r="I756" s="2"/>
    </row>
    <row r="757" spans="1:9" ht="15">
      <c r="A757" s="7"/>
      <c r="B757" s="2"/>
      <c r="C757" s="94"/>
      <c r="D757" s="99"/>
      <c r="E757" s="99"/>
      <c r="F757" s="109"/>
      <c r="G757" s="110"/>
      <c r="H757" s="111"/>
      <c r="I757" s="2"/>
    </row>
    <row r="758" spans="1:9" ht="15">
      <c r="A758" s="7"/>
      <c r="B758" s="2"/>
      <c r="C758" s="99"/>
      <c r="D758" s="99"/>
      <c r="E758" s="99"/>
      <c r="F758" s="109"/>
      <c r="G758" s="110"/>
      <c r="H758" s="2"/>
      <c r="I758" s="2"/>
    </row>
    <row r="759" spans="1:9" ht="15">
      <c r="A759" s="7"/>
      <c r="B759" s="2"/>
      <c r="C759" s="94"/>
      <c r="D759" s="99"/>
      <c r="E759" s="99"/>
      <c r="F759" s="112"/>
      <c r="G759" s="113"/>
      <c r="H759" s="2"/>
      <c r="I759" s="2"/>
    </row>
    <row r="760" spans="1:9" ht="15">
      <c r="A760" s="7"/>
      <c r="B760" s="2"/>
      <c r="C760" s="94"/>
      <c r="D760" s="99"/>
      <c r="E760" s="99"/>
      <c r="F760" s="112"/>
      <c r="G760" s="113"/>
      <c r="H760" s="111"/>
      <c r="I760" s="2"/>
    </row>
    <row r="761" spans="1:9" ht="14.25">
      <c r="A761" s="114"/>
      <c r="B761" s="2"/>
      <c r="C761" s="99"/>
      <c r="D761" s="99"/>
      <c r="E761" s="99"/>
      <c r="F761" s="112"/>
      <c r="G761" s="113"/>
      <c r="H761" s="2"/>
      <c r="I761" s="2"/>
    </row>
    <row r="762" spans="1:9" ht="15">
      <c r="A762" s="7"/>
      <c r="B762" s="2"/>
      <c r="C762" s="99"/>
      <c r="D762" s="99"/>
      <c r="E762" s="99"/>
      <c r="F762" s="115"/>
      <c r="G762" s="2"/>
      <c r="H762" s="2"/>
      <c r="I762" s="2"/>
    </row>
    <row r="763" spans="1:9" ht="15">
      <c r="A763" s="7"/>
      <c r="B763" s="2"/>
      <c r="C763" s="94"/>
      <c r="D763" s="99"/>
      <c r="E763" s="99"/>
      <c r="F763" s="115"/>
      <c r="G763" s="2"/>
      <c r="H763" s="111"/>
      <c r="I763" s="2"/>
    </row>
    <row r="764" spans="1:9" ht="15">
      <c r="A764" s="7"/>
      <c r="B764" s="2"/>
      <c r="C764" s="99"/>
      <c r="D764" s="99"/>
      <c r="E764" s="99"/>
      <c r="F764" s="115"/>
      <c r="G764" s="2"/>
      <c r="H764" s="2"/>
      <c r="I764" s="2"/>
    </row>
    <row r="765" spans="1:9" ht="15">
      <c r="A765" s="7"/>
      <c r="B765" s="2"/>
      <c r="C765" s="94"/>
      <c r="D765" s="99"/>
      <c r="E765" s="99"/>
      <c r="F765" s="115"/>
      <c r="G765" s="2"/>
      <c r="H765" s="2"/>
      <c r="I765" s="2"/>
    </row>
    <row r="766" spans="1:9" ht="15">
      <c r="A766" s="7"/>
      <c r="B766" s="2"/>
      <c r="C766" s="94"/>
      <c r="D766" s="99"/>
      <c r="E766" s="99"/>
      <c r="F766" s="115"/>
      <c r="G766" s="2"/>
      <c r="H766" s="111"/>
      <c r="I766" s="2"/>
    </row>
    <row r="767" spans="1:9" ht="15">
      <c r="A767" s="7"/>
      <c r="B767" s="2"/>
      <c r="C767" s="99"/>
      <c r="D767" s="99"/>
      <c r="E767" s="99"/>
      <c r="F767" s="115"/>
      <c r="G767" s="2"/>
      <c r="H767" s="2"/>
      <c r="I767" s="2"/>
    </row>
    <row r="768" spans="1:9" ht="15">
      <c r="A768" s="7"/>
      <c r="B768" s="2"/>
      <c r="C768" s="94"/>
      <c r="D768" s="99"/>
      <c r="E768" s="99"/>
      <c r="F768" s="116"/>
      <c r="G768" s="2"/>
      <c r="H768" s="2"/>
      <c r="I768" s="2"/>
    </row>
    <row r="769" spans="1:9" ht="15">
      <c r="A769" s="7"/>
      <c r="B769" s="2"/>
      <c r="C769" s="94"/>
      <c r="D769" s="99"/>
      <c r="E769" s="99"/>
      <c r="F769" s="116"/>
      <c r="G769" s="2"/>
      <c r="H769" s="111"/>
      <c r="I769" s="2"/>
    </row>
    <row r="770" spans="1:9" ht="15">
      <c r="A770" s="7"/>
      <c r="B770" s="2"/>
      <c r="C770" s="99"/>
      <c r="D770" s="99"/>
      <c r="E770" s="99"/>
      <c r="F770" s="116"/>
      <c r="G770" s="2"/>
      <c r="H770" s="2"/>
      <c r="I770" s="2"/>
    </row>
    <row r="771" spans="1:9" ht="15">
      <c r="A771" s="7"/>
      <c r="B771" s="2"/>
      <c r="C771" s="94"/>
      <c r="D771" s="99"/>
      <c r="E771" s="99"/>
      <c r="F771" s="109"/>
      <c r="G771" s="2"/>
      <c r="H771" s="2"/>
      <c r="I771" s="2"/>
    </row>
    <row r="772" spans="1:9" ht="15">
      <c r="A772" s="7"/>
      <c r="B772" s="2"/>
      <c r="C772" s="94"/>
      <c r="D772" s="99"/>
      <c r="E772" s="99"/>
      <c r="F772" s="99"/>
      <c r="G772" s="2"/>
      <c r="H772" s="2"/>
      <c r="I772" s="2"/>
    </row>
    <row r="773" spans="1:9" ht="15">
      <c r="A773" s="7"/>
      <c r="B773" s="2"/>
      <c r="C773" s="99"/>
      <c r="D773" s="99"/>
      <c r="E773" s="99"/>
      <c r="F773" s="99"/>
      <c r="G773" s="2"/>
      <c r="H773" s="111"/>
      <c r="I773" s="2"/>
    </row>
    <row r="774" spans="1:9" ht="15">
      <c r="A774" s="7"/>
      <c r="B774" s="2"/>
      <c r="C774" s="99"/>
      <c r="D774" s="99"/>
      <c r="E774" s="99"/>
      <c r="F774" s="99"/>
      <c r="G774" s="2"/>
      <c r="H774" s="2"/>
      <c r="I774" s="2"/>
    </row>
    <row r="775" spans="1:9" ht="15">
      <c r="A775" s="7"/>
      <c r="B775" s="2"/>
      <c r="C775" s="99"/>
      <c r="D775" s="99"/>
      <c r="E775" s="99"/>
      <c r="F775" s="109"/>
      <c r="G775" s="2"/>
      <c r="H775" s="2"/>
      <c r="I775" s="2"/>
    </row>
    <row r="776" spans="1:9" ht="15">
      <c r="A776" s="7"/>
      <c r="B776" s="2"/>
      <c r="C776" s="94"/>
      <c r="D776" s="99"/>
      <c r="E776" s="99"/>
      <c r="F776" s="99"/>
      <c r="G776" s="2"/>
      <c r="H776" s="2"/>
      <c r="I776" s="2"/>
    </row>
    <row r="777" spans="1:9" ht="15">
      <c r="A777" s="7"/>
      <c r="B777" s="2"/>
      <c r="C777" s="94"/>
      <c r="D777" s="99"/>
      <c r="E777" s="99"/>
      <c r="F777" s="99"/>
      <c r="G777" s="2"/>
      <c r="H777" s="2"/>
      <c r="I777" s="2"/>
    </row>
    <row r="778" spans="1:9" ht="15">
      <c r="A778" s="7"/>
      <c r="B778" s="2"/>
      <c r="C778" s="94"/>
      <c r="D778" s="99"/>
      <c r="E778" s="99"/>
      <c r="F778" s="99"/>
      <c r="G778" s="2"/>
      <c r="H778" s="2"/>
      <c r="I778" s="2"/>
    </row>
    <row r="779" spans="1:9" ht="12.75">
      <c r="A779" s="2"/>
      <c r="B779" s="2"/>
      <c r="C779" s="99"/>
      <c r="D779" s="99"/>
      <c r="E779" s="99"/>
      <c r="F779" s="99"/>
      <c r="G779" s="2"/>
      <c r="H779" s="2"/>
      <c r="I779" s="2"/>
    </row>
    <row r="780" spans="1:9" ht="18">
      <c r="A780" s="7"/>
      <c r="B780" s="59"/>
      <c r="C780" s="117"/>
      <c r="D780" s="118"/>
      <c r="E780" s="118"/>
      <c r="F780" s="118"/>
      <c r="G780" s="59"/>
      <c r="H780" s="119"/>
      <c r="I780" s="2"/>
    </row>
    <row r="781" spans="1:9" ht="12.75">
      <c r="A781" s="2"/>
      <c r="B781" s="2"/>
      <c r="C781" s="99"/>
      <c r="D781" s="99"/>
      <c r="E781" s="99"/>
      <c r="F781" s="99"/>
      <c r="G781" s="2"/>
      <c r="H781" s="2"/>
      <c r="I781" s="2"/>
    </row>
    <row r="782" spans="1:9" ht="12.75">
      <c r="A782" s="2"/>
      <c r="B782" s="2"/>
      <c r="C782" s="99"/>
      <c r="D782" s="99"/>
      <c r="E782" s="99"/>
      <c r="F782" s="99"/>
      <c r="G782" s="2"/>
      <c r="H782" s="2"/>
      <c r="I782" s="2"/>
    </row>
    <row r="783" spans="1:9" ht="12.75">
      <c r="A783" s="2"/>
      <c r="B783" s="2"/>
      <c r="C783" s="99"/>
      <c r="D783" s="99"/>
      <c r="E783" s="99"/>
      <c r="F783" s="99"/>
      <c r="G783" s="2"/>
      <c r="H783" s="2"/>
      <c r="I783" s="2"/>
    </row>
    <row r="784" spans="1:9" ht="12.75">
      <c r="A784" s="2"/>
      <c r="B784" s="2"/>
      <c r="C784" s="99"/>
      <c r="D784" s="99"/>
      <c r="E784" s="99"/>
      <c r="F784" s="99"/>
      <c r="G784" s="2"/>
      <c r="H784" s="2"/>
      <c r="I784" s="2"/>
    </row>
    <row r="785" spans="1:9" ht="12.75">
      <c r="A785" s="2"/>
      <c r="B785" s="2"/>
      <c r="C785" s="99"/>
      <c r="D785" s="99"/>
      <c r="E785" s="99"/>
      <c r="F785" s="99"/>
      <c r="G785" s="2"/>
      <c r="H785" s="2"/>
      <c r="I785" s="2"/>
    </row>
    <row r="786" spans="1:9" ht="12.75">
      <c r="A786" s="2"/>
      <c r="B786" s="2"/>
      <c r="C786" s="99"/>
      <c r="D786" s="99"/>
      <c r="E786" s="99"/>
      <c r="F786" s="99"/>
      <c r="G786" s="2"/>
      <c r="H786" s="2"/>
      <c r="I786" s="2"/>
    </row>
    <row r="787" spans="1:9" ht="12.75">
      <c r="A787" s="2"/>
      <c r="B787" s="2"/>
      <c r="C787" s="99"/>
      <c r="D787" s="99"/>
      <c r="E787" s="99"/>
      <c r="F787" s="99"/>
      <c r="G787" s="2"/>
      <c r="H787" s="2"/>
      <c r="I787" s="2"/>
    </row>
    <row r="788" spans="1:9" ht="18">
      <c r="A788" s="59"/>
      <c r="B788" s="2"/>
      <c r="C788" s="99"/>
      <c r="D788" s="99"/>
      <c r="E788" s="99"/>
      <c r="F788" s="99"/>
      <c r="G788" s="2"/>
      <c r="H788" s="2"/>
      <c r="I788" s="2"/>
    </row>
    <row r="789" spans="1:9" ht="12.75">
      <c r="A789" s="2"/>
      <c r="B789" s="2"/>
      <c r="C789" s="99"/>
      <c r="D789" s="99"/>
      <c r="E789" s="99"/>
      <c r="F789" s="99"/>
      <c r="G789" s="2"/>
      <c r="H789" s="2"/>
      <c r="I789" s="2"/>
    </row>
    <row r="790" spans="1:9" ht="12.75">
      <c r="A790" s="2"/>
      <c r="B790" s="2"/>
      <c r="C790" s="99"/>
      <c r="D790" s="99"/>
      <c r="E790" s="99"/>
      <c r="F790" s="99"/>
      <c r="G790" s="2"/>
      <c r="H790" s="2"/>
      <c r="I790" s="2"/>
    </row>
    <row r="791" spans="1:9" ht="12.75">
      <c r="A791" s="2"/>
      <c r="B791" s="2"/>
      <c r="C791" s="99"/>
      <c r="D791" s="99"/>
      <c r="E791" s="99"/>
      <c r="F791" s="99"/>
      <c r="G791" s="2"/>
      <c r="H791" s="2"/>
      <c r="I791" s="2"/>
    </row>
    <row r="792" spans="1:9" ht="12.75">
      <c r="A792" s="2"/>
      <c r="B792" s="2"/>
      <c r="C792" s="99"/>
      <c r="D792" s="99"/>
      <c r="E792" s="94"/>
      <c r="F792" s="99"/>
      <c r="G792" s="2"/>
      <c r="H792" s="47"/>
      <c r="I792" s="2"/>
    </row>
    <row r="793" spans="1:9" ht="12.75">
      <c r="A793" s="2"/>
      <c r="B793" s="2"/>
      <c r="C793" s="99"/>
      <c r="D793" s="99"/>
      <c r="E793" s="99"/>
      <c r="F793" s="99"/>
      <c r="G793" s="2"/>
      <c r="H793" s="2"/>
      <c r="I793" s="2"/>
    </row>
    <row r="794" spans="1:9" ht="12.75">
      <c r="A794" s="2"/>
      <c r="B794" s="2"/>
      <c r="C794" s="99"/>
      <c r="D794" s="99"/>
      <c r="E794" s="99"/>
      <c r="F794" s="99"/>
      <c r="G794" s="2"/>
      <c r="H794" s="2"/>
      <c r="I794" s="2"/>
    </row>
    <row r="795" spans="1:9" ht="12.75">
      <c r="A795" s="2"/>
      <c r="B795" s="2"/>
      <c r="C795" s="99"/>
      <c r="D795" s="99"/>
      <c r="E795" s="99"/>
      <c r="F795" s="99"/>
      <c r="G795" s="2"/>
      <c r="H795" s="2"/>
      <c r="I795" s="2"/>
    </row>
    <row r="796" spans="1:9" ht="15">
      <c r="A796" s="7"/>
      <c r="B796" s="2"/>
      <c r="C796" s="94"/>
      <c r="D796" s="99"/>
      <c r="E796" s="99"/>
      <c r="F796" s="109"/>
      <c r="G796" s="110"/>
      <c r="H796" s="2"/>
      <c r="I796" s="2"/>
    </row>
    <row r="797" spans="1:9" ht="15">
      <c r="A797" s="7"/>
      <c r="B797" s="2"/>
      <c r="C797" s="94"/>
      <c r="D797" s="99"/>
      <c r="E797" s="99"/>
      <c r="F797" s="109"/>
      <c r="G797" s="110"/>
      <c r="H797" s="111"/>
      <c r="I797" s="2"/>
    </row>
    <row r="798" spans="1:9" ht="15">
      <c r="A798" s="7"/>
      <c r="B798" s="2"/>
      <c r="C798" s="94"/>
      <c r="D798" s="99"/>
      <c r="E798" s="99"/>
      <c r="F798" s="109"/>
      <c r="G798" s="110"/>
      <c r="H798" s="2"/>
      <c r="I798" s="2"/>
    </row>
    <row r="799" spans="1:9" ht="15">
      <c r="A799" s="7"/>
      <c r="B799" s="2"/>
      <c r="C799" s="94"/>
      <c r="D799" s="99"/>
      <c r="E799" s="99"/>
      <c r="F799" s="112"/>
      <c r="G799" s="113"/>
      <c r="H799" s="2"/>
      <c r="I799" s="2"/>
    </row>
    <row r="800" spans="1:9" ht="15">
      <c r="A800" s="7"/>
      <c r="B800" s="2"/>
      <c r="C800" s="94"/>
      <c r="D800" s="99"/>
      <c r="E800" s="99"/>
      <c r="F800" s="112"/>
      <c r="G800" s="113"/>
      <c r="H800" s="111"/>
      <c r="I800" s="2"/>
    </row>
    <row r="801" spans="1:9" ht="14.25">
      <c r="A801" s="114"/>
      <c r="B801" s="2"/>
      <c r="C801" s="99"/>
      <c r="D801" s="99"/>
      <c r="E801" s="99"/>
      <c r="F801" s="112"/>
      <c r="G801" s="113"/>
      <c r="H801" s="2"/>
      <c r="I801" s="2"/>
    </row>
    <row r="802" spans="1:9" ht="15">
      <c r="A802" s="7"/>
      <c r="B802" s="2"/>
      <c r="C802" s="99"/>
      <c r="D802" s="99"/>
      <c r="E802" s="99"/>
      <c r="F802" s="115"/>
      <c r="G802" s="2"/>
      <c r="H802" s="2"/>
      <c r="I802" s="2"/>
    </row>
    <row r="803" spans="1:9" ht="15">
      <c r="A803" s="7"/>
      <c r="B803" s="2"/>
      <c r="C803" s="94"/>
      <c r="D803" s="99"/>
      <c r="E803" s="99"/>
      <c r="F803" s="115"/>
      <c r="G803" s="2"/>
      <c r="H803" s="111"/>
      <c r="I803" s="2"/>
    </row>
    <row r="804" spans="1:9" ht="15">
      <c r="A804" s="7"/>
      <c r="B804" s="2"/>
      <c r="C804" s="99"/>
      <c r="D804" s="99"/>
      <c r="E804" s="99"/>
      <c r="F804" s="115"/>
      <c r="G804" s="2"/>
      <c r="H804" s="2"/>
      <c r="I804" s="2"/>
    </row>
    <row r="805" spans="1:9" ht="15">
      <c r="A805" s="7"/>
      <c r="B805" s="2"/>
      <c r="C805" s="94"/>
      <c r="D805" s="99"/>
      <c r="E805" s="99"/>
      <c r="F805" s="115"/>
      <c r="G805" s="2"/>
      <c r="H805" s="2"/>
      <c r="I805" s="2"/>
    </row>
    <row r="806" spans="1:9" ht="15">
      <c r="A806" s="7"/>
      <c r="B806" s="2"/>
      <c r="C806" s="94"/>
      <c r="D806" s="99"/>
      <c r="E806" s="99"/>
      <c r="F806" s="115"/>
      <c r="G806" s="2"/>
      <c r="H806" s="111"/>
      <c r="I806" s="2"/>
    </row>
    <row r="807" spans="1:9" ht="15">
      <c r="A807" s="7"/>
      <c r="B807" s="2"/>
      <c r="C807" s="99"/>
      <c r="D807" s="99"/>
      <c r="E807" s="99"/>
      <c r="F807" s="115"/>
      <c r="G807" s="2"/>
      <c r="H807" s="2"/>
      <c r="I807" s="2"/>
    </row>
    <row r="808" spans="1:9" ht="15">
      <c r="A808" s="7"/>
      <c r="B808" s="2"/>
      <c r="C808" s="94"/>
      <c r="D808" s="99"/>
      <c r="E808" s="99"/>
      <c r="F808" s="116"/>
      <c r="G808" s="2"/>
      <c r="H808" s="2"/>
      <c r="I808" s="2"/>
    </row>
    <row r="809" spans="1:9" ht="15">
      <c r="A809" s="7"/>
      <c r="B809" s="2"/>
      <c r="C809" s="94"/>
      <c r="D809" s="99"/>
      <c r="E809" s="99"/>
      <c r="F809" s="116"/>
      <c r="G809" s="2"/>
      <c r="H809" s="111"/>
      <c r="I809" s="2"/>
    </row>
    <row r="810" spans="1:9" ht="15">
      <c r="A810" s="7"/>
      <c r="B810" s="2"/>
      <c r="C810" s="99"/>
      <c r="D810" s="99"/>
      <c r="E810" s="99"/>
      <c r="F810" s="116"/>
      <c r="G810" s="2"/>
      <c r="H810" s="2"/>
      <c r="I810" s="2"/>
    </row>
    <row r="811" spans="1:9" ht="15">
      <c r="A811" s="7"/>
      <c r="B811" s="2"/>
      <c r="C811" s="94"/>
      <c r="D811" s="99"/>
      <c r="E811" s="99"/>
      <c r="F811" s="109"/>
      <c r="G811" s="2"/>
      <c r="H811" s="2"/>
      <c r="I811" s="2"/>
    </row>
    <row r="812" spans="1:9" ht="15">
      <c r="A812" s="7"/>
      <c r="B812" s="2"/>
      <c r="C812" s="94"/>
      <c r="D812" s="99"/>
      <c r="E812" s="99"/>
      <c r="F812" s="99"/>
      <c r="G812" s="2"/>
      <c r="H812" s="2"/>
      <c r="I812" s="2"/>
    </row>
    <row r="813" spans="1:9" ht="15">
      <c r="A813" s="7"/>
      <c r="B813" s="2"/>
      <c r="C813" s="99"/>
      <c r="D813" s="99"/>
      <c r="E813" s="99"/>
      <c r="F813" s="99"/>
      <c r="G813" s="2"/>
      <c r="H813" s="111"/>
      <c r="I813" s="2"/>
    </row>
    <row r="814" spans="1:9" ht="15">
      <c r="A814" s="7"/>
      <c r="B814" s="2"/>
      <c r="C814" s="99"/>
      <c r="D814" s="99"/>
      <c r="E814" s="99"/>
      <c r="F814" s="99"/>
      <c r="G814" s="2"/>
      <c r="H814" s="2"/>
      <c r="I814" s="2"/>
    </row>
    <row r="815" spans="1:9" ht="15">
      <c r="A815" s="7"/>
      <c r="B815" s="2"/>
      <c r="C815" s="99"/>
      <c r="D815" s="99"/>
      <c r="E815" s="99"/>
      <c r="F815" s="109"/>
      <c r="G815" s="2"/>
      <c r="H815" s="2"/>
      <c r="I815" s="2"/>
    </row>
    <row r="816" spans="1:9" ht="15">
      <c r="A816" s="7"/>
      <c r="B816" s="2"/>
      <c r="C816" s="94"/>
      <c r="D816" s="99"/>
      <c r="E816" s="99"/>
      <c r="F816" s="99"/>
      <c r="G816" s="2"/>
      <c r="H816" s="2"/>
      <c r="I816" s="2"/>
    </row>
    <row r="817" spans="1:9" ht="15">
      <c r="A817" s="7"/>
      <c r="B817" s="2"/>
      <c r="C817" s="94"/>
      <c r="D817" s="99"/>
      <c r="E817" s="99"/>
      <c r="F817" s="99"/>
      <c r="G817" s="2"/>
      <c r="H817" s="2"/>
      <c r="I817" s="2"/>
    </row>
    <row r="818" spans="1:9" ht="15">
      <c r="A818" s="7"/>
      <c r="B818" s="2"/>
      <c r="C818" s="94"/>
      <c r="D818" s="99"/>
      <c r="E818" s="99"/>
      <c r="F818" s="99"/>
      <c r="G818" s="2"/>
      <c r="H818" s="2"/>
      <c r="I818" s="2"/>
    </row>
    <row r="819" spans="1:9" ht="12.75">
      <c r="A819" s="2"/>
      <c r="B819" s="2"/>
      <c r="C819" s="99"/>
      <c r="D819" s="99"/>
      <c r="E819" s="99"/>
      <c r="F819" s="99"/>
      <c r="G819" s="2"/>
      <c r="H819" s="2"/>
      <c r="I819" s="2"/>
    </row>
    <row r="820" spans="1:9" ht="18">
      <c r="A820" s="7"/>
      <c r="B820" s="59"/>
      <c r="C820" s="117"/>
      <c r="D820" s="118"/>
      <c r="E820" s="118"/>
      <c r="F820" s="118"/>
      <c r="G820" s="59"/>
      <c r="H820" s="119"/>
      <c r="I820" s="2"/>
    </row>
    <row r="821" spans="1:9" ht="12.75">
      <c r="A821" s="2"/>
      <c r="B821" s="2"/>
      <c r="C821" s="99"/>
      <c r="D821" s="99"/>
      <c r="E821" s="99"/>
      <c r="F821" s="99"/>
      <c r="G821" s="2"/>
      <c r="H821" s="2"/>
      <c r="I821" s="2"/>
    </row>
    <row r="822" spans="1:9" ht="12.75">
      <c r="A822" s="2"/>
      <c r="B822" s="2"/>
      <c r="C822" s="99"/>
      <c r="D822" s="99"/>
      <c r="E822" s="99"/>
      <c r="F822" s="99"/>
      <c r="G822" s="2"/>
      <c r="H822" s="2"/>
      <c r="I822" s="2"/>
    </row>
    <row r="823" spans="1:9" ht="12.75">
      <c r="A823" s="2"/>
      <c r="B823" s="2"/>
      <c r="C823" s="99"/>
      <c r="D823" s="99"/>
      <c r="E823" s="99"/>
      <c r="F823" s="99"/>
      <c r="G823" s="2"/>
      <c r="H823" s="2"/>
      <c r="I823" s="2"/>
    </row>
    <row r="824" spans="1:9" ht="12.75">
      <c r="A824" s="2"/>
      <c r="B824" s="2"/>
      <c r="C824" s="99"/>
      <c r="D824" s="99"/>
      <c r="E824" s="99"/>
      <c r="F824" s="99"/>
      <c r="G824" s="2"/>
      <c r="H824" s="2"/>
      <c r="I824" s="2"/>
    </row>
    <row r="825" spans="1:9" ht="12.75">
      <c r="A825" s="2"/>
      <c r="B825" s="2"/>
      <c r="C825" s="99"/>
      <c r="D825" s="99"/>
      <c r="E825" s="99"/>
      <c r="F825" s="99"/>
      <c r="G825" s="2"/>
      <c r="H825" s="2"/>
      <c r="I825" s="2"/>
    </row>
    <row r="826" spans="1:9" ht="12.75">
      <c r="A826" s="2"/>
      <c r="B826" s="2"/>
      <c r="C826" s="99"/>
      <c r="D826" s="99"/>
      <c r="E826" s="99"/>
      <c r="F826" s="99"/>
      <c r="G826" s="2"/>
      <c r="H826" s="2"/>
      <c r="I826" s="2"/>
    </row>
    <row r="827" spans="1:9" ht="12.75">
      <c r="A827" s="2"/>
      <c r="B827" s="2"/>
      <c r="C827" s="99"/>
      <c r="D827" s="99"/>
      <c r="E827" s="99"/>
      <c r="F827" s="99"/>
      <c r="G827" s="2"/>
      <c r="H827" s="2"/>
      <c r="I827" s="2"/>
    </row>
    <row r="828" spans="1:9" ht="18">
      <c r="A828" s="59"/>
      <c r="B828" s="2"/>
      <c r="C828" s="99"/>
      <c r="D828" s="99"/>
      <c r="E828" s="99"/>
      <c r="F828" s="99"/>
      <c r="G828" s="2"/>
      <c r="H828" s="2"/>
      <c r="I828" s="2"/>
    </row>
    <row r="829" spans="1:9" ht="12.75">
      <c r="A829" s="2"/>
      <c r="B829" s="2"/>
      <c r="C829" s="99"/>
      <c r="D829" s="99"/>
      <c r="E829" s="99"/>
      <c r="F829" s="99"/>
      <c r="G829" s="2"/>
      <c r="H829" s="2"/>
      <c r="I829" s="2"/>
    </row>
    <row r="830" spans="1:9" ht="12.75">
      <c r="A830" s="2"/>
      <c r="B830" s="2"/>
      <c r="C830" s="99"/>
      <c r="D830" s="99"/>
      <c r="E830" s="99"/>
      <c r="F830" s="99"/>
      <c r="G830" s="2"/>
      <c r="H830" s="2"/>
      <c r="I830" s="2"/>
    </row>
    <row r="831" spans="1:9" ht="12.75">
      <c r="A831" s="2"/>
      <c r="B831" s="2"/>
      <c r="C831" s="99"/>
      <c r="D831" s="99"/>
      <c r="E831" s="99"/>
      <c r="F831" s="99"/>
      <c r="G831" s="2"/>
      <c r="H831" s="2"/>
      <c r="I831" s="2"/>
    </row>
    <row r="832" spans="1:9" ht="12.75">
      <c r="A832" s="2"/>
      <c r="B832" s="2"/>
      <c r="C832" s="99"/>
      <c r="D832" s="99"/>
      <c r="E832" s="94"/>
      <c r="F832" s="99"/>
      <c r="G832" s="2"/>
      <c r="H832" s="47"/>
      <c r="I832" s="2"/>
    </row>
    <row r="833" spans="1:9" ht="12.75">
      <c r="A833" s="2"/>
      <c r="B833" s="2"/>
      <c r="C833" s="99"/>
      <c r="D833" s="99"/>
      <c r="E833" s="99"/>
      <c r="F833" s="99"/>
      <c r="G833" s="2"/>
      <c r="H833" s="2"/>
      <c r="I833" s="2"/>
    </row>
    <row r="834" spans="1:9" ht="12.75">
      <c r="A834" s="2"/>
      <c r="B834" s="2"/>
      <c r="C834" s="99"/>
      <c r="D834" s="99"/>
      <c r="E834" s="99"/>
      <c r="F834" s="99"/>
      <c r="G834" s="2"/>
      <c r="H834" s="2"/>
      <c r="I834" s="2"/>
    </row>
    <row r="835" spans="1:9" ht="12.75">
      <c r="A835" s="2"/>
      <c r="B835" s="2"/>
      <c r="C835" s="99"/>
      <c r="D835" s="99"/>
      <c r="E835" s="99"/>
      <c r="F835" s="99"/>
      <c r="G835" s="2"/>
      <c r="H835" s="2"/>
      <c r="I835" s="2"/>
    </row>
    <row r="836" spans="1:9" ht="15">
      <c r="A836" s="7"/>
      <c r="B836" s="2"/>
      <c r="C836" s="94"/>
      <c r="D836" s="99"/>
      <c r="E836" s="99"/>
      <c r="F836" s="109"/>
      <c r="G836" s="110"/>
      <c r="H836" s="2"/>
      <c r="I836" s="2"/>
    </row>
    <row r="837" spans="1:9" ht="15">
      <c r="A837" s="7"/>
      <c r="B837" s="2"/>
      <c r="C837" s="94"/>
      <c r="D837" s="99"/>
      <c r="E837" s="99"/>
      <c r="F837" s="109"/>
      <c r="G837" s="110"/>
      <c r="H837" s="111"/>
      <c r="I837" s="2"/>
    </row>
    <row r="838" spans="1:9" ht="15">
      <c r="A838" s="7"/>
      <c r="B838" s="2"/>
      <c r="C838" s="99"/>
      <c r="D838" s="99"/>
      <c r="E838" s="99"/>
      <c r="F838" s="109"/>
      <c r="G838" s="110"/>
      <c r="H838" s="2"/>
      <c r="I838" s="2"/>
    </row>
    <row r="839" spans="1:9" ht="15">
      <c r="A839" s="7"/>
      <c r="B839" s="2"/>
      <c r="C839" s="94"/>
      <c r="D839" s="99"/>
      <c r="E839" s="99"/>
      <c r="F839" s="112"/>
      <c r="G839" s="113"/>
      <c r="H839" s="2"/>
      <c r="I839" s="2"/>
    </row>
    <row r="840" spans="1:9" ht="15">
      <c r="A840" s="7"/>
      <c r="B840" s="2"/>
      <c r="C840" s="94"/>
      <c r="D840" s="99"/>
      <c r="E840" s="99"/>
      <c r="F840" s="112"/>
      <c r="G840" s="113"/>
      <c r="H840" s="111"/>
      <c r="I840" s="2"/>
    </row>
    <row r="841" spans="1:9" ht="14.25">
      <c r="A841" s="114"/>
      <c r="B841" s="2"/>
      <c r="C841" s="99"/>
      <c r="D841" s="99"/>
      <c r="E841" s="99"/>
      <c r="F841" s="112"/>
      <c r="G841" s="113"/>
      <c r="H841" s="2"/>
      <c r="I841" s="2"/>
    </row>
    <row r="842" spans="1:9" ht="15">
      <c r="A842" s="7"/>
      <c r="B842" s="2"/>
      <c r="C842" s="99"/>
      <c r="D842" s="99"/>
      <c r="E842" s="99"/>
      <c r="F842" s="115"/>
      <c r="G842" s="2"/>
      <c r="H842" s="2"/>
      <c r="I842" s="2"/>
    </row>
    <row r="843" spans="1:9" ht="15">
      <c r="A843" s="7"/>
      <c r="B843" s="2"/>
      <c r="C843" s="94"/>
      <c r="D843" s="99"/>
      <c r="E843" s="99"/>
      <c r="F843" s="115"/>
      <c r="G843" s="2"/>
      <c r="H843" s="111"/>
      <c r="I843" s="2"/>
    </row>
    <row r="844" spans="1:9" ht="15">
      <c r="A844" s="7"/>
      <c r="B844" s="2"/>
      <c r="C844" s="99"/>
      <c r="D844" s="99"/>
      <c r="E844" s="99"/>
      <c r="F844" s="115"/>
      <c r="G844" s="2"/>
      <c r="H844" s="2"/>
      <c r="I844" s="2"/>
    </row>
    <row r="845" spans="1:9" ht="15">
      <c r="A845" s="7"/>
      <c r="B845" s="2"/>
      <c r="C845" s="94"/>
      <c r="D845" s="99"/>
      <c r="E845" s="99"/>
      <c r="F845" s="115"/>
      <c r="G845" s="2"/>
      <c r="H845" s="2"/>
      <c r="I845" s="2"/>
    </row>
    <row r="846" spans="1:9" ht="15">
      <c r="A846" s="7"/>
      <c r="B846" s="2"/>
      <c r="C846" s="94"/>
      <c r="D846" s="99"/>
      <c r="E846" s="99"/>
      <c r="F846" s="115"/>
      <c r="G846" s="2"/>
      <c r="H846" s="111"/>
      <c r="I846" s="2"/>
    </row>
    <row r="847" spans="1:9" ht="15">
      <c r="A847" s="7"/>
      <c r="B847" s="2"/>
      <c r="C847" s="99"/>
      <c r="D847" s="99"/>
      <c r="E847" s="99"/>
      <c r="F847" s="115"/>
      <c r="G847" s="2"/>
      <c r="H847" s="2"/>
      <c r="I847" s="2"/>
    </row>
    <row r="848" spans="1:9" ht="15">
      <c r="A848" s="7"/>
      <c r="B848" s="2"/>
      <c r="C848" s="94"/>
      <c r="D848" s="99"/>
      <c r="E848" s="99"/>
      <c r="F848" s="116"/>
      <c r="G848" s="2"/>
      <c r="H848" s="2"/>
      <c r="I848" s="2"/>
    </row>
    <row r="849" spans="1:9" ht="15">
      <c r="A849" s="7"/>
      <c r="B849" s="2"/>
      <c r="C849" s="94"/>
      <c r="D849" s="99"/>
      <c r="E849" s="99"/>
      <c r="F849" s="116"/>
      <c r="G849" s="2"/>
      <c r="H849" s="111"/>
      <c r="I849" s="2"/>
    </row>
    <row r="850" spans="1:9" ht="15">
      <c r="A850" s="7"/>
      <c r="B850" s="2"/>
      <c r="C850" s="99"/>
      <c r="D850" s="99"/>
      <c r="E850" s="99"/>
      <c r="F850" s="116"/>
      <c r="G850" s="2"/>
      <c r="H850" s="2"/>
      <c r="I850" s="2"/>
    </row>
    <row r="851" spans="1:9" ht="15">
      <c r="A851" s="7"/>
      <c r="B851" s="2"/>
      <c r="C851" s="94"/>
      <c r="D851" s="99"/>
      <c r="E851" s="99"/>
      <c r="F851" s="109"/>
      <c r="G851" s="2"/>
      <c r="H851" s="2"/>
      <c r="I851" s="2"/>
    </row>
    <row r="852" spans="1:9" ht="15">
      <c r="A852" s="7"/>
      <c r="B852" s="2"/>
      <c r="C852" s="94"/>
      <c r="D852" s="99"/>
      <c r="E852" s="99"/>
      <c r="F852" s="99"/>
      <c r="G852" s="2"/>
      <c r="H852" s="2"/>
      <c r="I852" s="2"/>
    </row>
    <row r="853" spans="1:9" ht="15">
      <c r="A853" s="7"/>
      <c r="B853" s="2"/>
      <c r="C853" s="99"/>
      <c r="D853" s="99"/>
      <c r="E853" s="99"/>
      <c r="F853" s="99"/>
      <c r="G853" s="2"/>
      <c r="H853" s="111"/>
      <c r="I853" s="2"/>
    </row>
    <row r="854" spans="1:9" ht="15">
      <c r="A854" s="7"/>
      <c r="B854" s="2"/>
      <c r="C854" s="99"/>
      <c r="D854" s="99"/>
      <c r="E854" s="99"/>
      <c r="F854" s="99"/>
      <c r="G854" s="2"/>
      <c r="H854" s="2"/>
      <c r="I854" s="2"/>
    </row>
    <row r="855" spans="1:9" ht="15">
      <c r="A855" s="7"/>
      <c r="B855" s="2"/>
      <c r="C855" s="99"/>
      <c r="D855" s="99"/>
      <c r="E855" s="99"/>
      <c r="F855" s="109"/>
      <c r="G855" s="2"/>
      <c r="H855" s="2"/>
      <c r="I855" s="2"/>
    </row>
    <row r="856" spans="1:9" ht="15">
      <c r="A856" s="7"/>
      <c r="B856" s="2"/>
      <c r="C856" s="94"/>
      <c r="D856" s="99"/>
      <c r="E856" s="99"/>
      <c r="F856" s="99"/>
      <c r="G856" s="2"/>
      <c r="H856" s="2"/>
      <c r="I856" s="2"/>
    </row>
    <row r="857" spans="1:9" ht="15">
      <c r="A857" s="7"/>
      <c r="B857" s="2"/>
      <c r="C857" s="94"/>
      <c r="D857" s="99"/>
      <c r="E857" s="99"/>
      <c r="F857" s="99"/>
      <c r="G857" s="2"/>
      <c r="H857" s="2"/>
      <c r="I857" s="2"/>
    </row>
    <row r="858" spans="1:9" ht="15">
      <c r="A858" s="7"/>
      <c r="B858" s="2"/>
      <c r="C858" s="94"/>
      <c r="D858" s="99"/>
      <c r="E858" s="99"/>
      <c r="F858" s="99"/>
      <c r="G858" s="2"/>
      <c r="H858" s="2"/>
      <c r="I858" s="2"/>
    </row>
    <row r="859" spans="1:9" ht="12.75">
      <c r="A859" s="2"/>
      <c r="B859" s="2"/>
      <c r="C859" s="99"/>
      <c r="D859" s="99"/>
      <c r="E859" s="99"/>
      <c r="F859" s="99"/>
      <c r="G859" s="2"/>
      <c r="H859" s="2"/>
      <c r="I859" s="2"/>
    </row>
    <row r="860" spans="1:9" ht="18">
      <c r="A860" s="7"/>
      <c r="B860" s="59"/>
      <c r="C860" s="117"/>
      <c r="D860" s="118"/>
      <c r="E860" s="118"/>
      <c r="F860" s="118"/>
      <c r="G860" s="59"/>
      <c r="H860" s="119"/>
      <c r="I860" s="2"/>
    </row>
    <row r="861" spans="1:9" ht="12.75">
      <c r="A861" s="2"/>
      <c r="B861" s="2"/>
      <c r="C861" s="99"/>
      <c r="D861" s="99"/>
      <c r="E861" s="99"/>
      <c r="F861" s="99"/>
      <c r="G861" s="2"/>
      <c r="H861" s="2"/>
      <c r="I861" s="2"/>
    </row>
    <row r="862" spans="1:9" ht="12.75">
      <c r="A862" s="2"/>
      <c r="B862" s="2"/>
      <c r="C862" s="99"/>
      <c r="D862" s="99"/>
      <c r="E862" s="99"/>
      <c r="F862" s="99"/>
      <c r="G862" s="2"/>
      <c r="H862" s="2"/>
      <c r="I862" s="2"/>
    </row>
    <row r="863" spans="1:9" ht="12.75">
      <c r="A863" s="2"/>
      <c r="B863" s="2"/>
      <c r="C863" s="99"/>
      <c r="D863" s="99"/>
      <c r="E863" s="99"/>
      <c r="F863" s="99"/>
      <c r="G863" s="2"/>
      <c r="H863" s="2"/>
      <c r="I863" s="2"/>
    </row>
    <row r="864" spans="1:9" ht="12.75">
      <c r="A864" s="2"/>
      <c r="B864" s="2"/>
      <c r="C864" s="99"/>
      <c r="D864" s="99"/>
      <c r="E864" s="99"/>
      <c r="F864" s="99"/>
      <c r="G864" s="2"/>
      <c r="H864" s="2"/>
      <c r="I864" s="2"/>
    </row>
    <row r="865" spans="1:9" ht="12.75">
      <c r="A865" s="2"/>
      <c r="B865" s="2"/>
      <c r="C865" s="99"/>
      <c r="D865" s="99"/>
      <c r="E865" s="99"/>
      <c r="F865" s="99"/>
      <c r="G865" s="2"/>
      <c r="H865" s="2"/>
      <c r="I865" s="2"/>
    </row>
    <row r="866" spans="1:9" ht="12.75">
      <c r="A866" s="2"/>
      <c r="B866" s="2"/>
      <c r="C866" s="99"/>
      <c r="D866" s="99"/>
      <c r="E866" s="99"/>
      <c r="F866" s="99"/>
      <c r="G866" s="2"/>
      <c r="H866" s="2"/>
      <c r="I866" s="2"/>
    </row>
    <row r="867" spans="1:9" ht="12.75">
      <c r="A867" s="2"/>
      <c r="B867" s="2"/>
      <c r="C867" s="99"/>
      <c r="D867" s="99"/>
      <c r="E867" s="99"/>
      <c r="F867" s="99"/>
      <c r="G867" s="2"/>
      <c r="H867" s="2"/>
      <c r="I867" s="2"/>
    </row>
    <row r="868" spans="1:9" ht="18">
      <c r="A868" s="59"/>
      <c r="B868" s="2"/>
      <c r="C868" s="99"/>
      <c r="D868" s="99"/>
      <c r="E868" s="99"/>
      <c r="F868" s="99"/>
      <c r="G868" s="2"/>
      <c r="H868" s="2"/>
      <c r="I868" s="2"/>
    </row>
    <row r="869" spans="1:9" ht="12.75">
      <c r="A869" s="2"/>
      <c r="B869" s="2"/>
      <c r="C869" s="99"/>
      <c r="D869" s="99"/>
      <c r="E869" s="99"/>
      <c r="F869" s="99"/>
      <c r="G869" s="2"/>
      <c r="H869" s="2"/>
      <c r="I869" s="2"/>
    </row>
    <row r="870" spans="1:9" ht="12.75">
      <c r="A870" s="2"/>
      <c r="B870" s="2"/>
      <c r="C870" s="99"/>
      <c r="D870" s="99"/>
      <c r="E870" s="99"/>
      <c r="F870" s="99"/>
      <c r="G870" s="2"/>
      <c r="H870" s="2"/>
      <c r="I870" s="2"/>
    </row>
    <row r="871" spans="1:9" ht="12.75">
      <c r="A871" s="2"/>
      <c r="B871" s="2"/>
      <c r="C871" s="99"/>
      <c r="D871" s="99"/>
      <c r="E871" s="99"/>
      <c r="F871" s="99"/>
      <c r="G871" s="2"/>
      <c r="H871" s="2"/>
      <c r="I871" s="2"/>
    </row>
    <row r="872" spans="1:9" ht="12.75">
      <c r="A872" s="2"/>
      <c r="B872" s="2"/>
      <c r="C872" s="99"/>
      <c r="D872" s="99"/>
      <c r="E872" s="94"/>
      <c r="F872" s="99"/>
      <c r="G872" s="2"/>
      <c r="H872" s="47"/>
      <c r="I872" s="2"/>
    </row>
    <row r="873" spans="1:9" ht="12.75">
      <c r="A873" s="2"/>
      <c r="B873" s="2"/>
      <c r="C873" s="99"/>
      <c r="D873" s="99"/>
      <c r="E873" s="99"/>
      <c r="F873" s="99"/>
      <c r="G873" s="2"/>
      <c r="H873" s="2"/>
      <c r="I873" s="2"/>
    </row>
    <row r="874" spans="1:9" ht="12.75">
      <c r="A874" s="2"/>
      <c r="B874" s="2"/>
      <c r="C874" s="99"/>
      <c r="D874" s="99"/>
      <c r="E874" s="99"/>
      <c r="F874" s="99"/>
      <c r="G874" s="2"/>
      <c r="H874" s="2"/>
      <c r="I874" s="2"/>
    </row>
    <row r="875" spans="1:9" ht="12.75">
      <c r="A875" s="2"/>
      <c r="B875" s="2"/>
      <c r="C875" s="99"/>
      <c r="D875" s="99"/>
      <c r="E875" s="99"/>
      <c r="F875" s="99"/>
      <c r="G875" s="2"/>
      <c r="H875" s="2"/>
      <c r="I875" s="2"/>
    </row>
    <row r="876" spans="1:9" ht="15">
      <c r="A876" s="7"/>
      <c r="B876" s="2"/>
      <c r="C876" s="94"/>
      <c r="D876" s="99"/>
      <c r="E876" s="99"/>
      <c r="F876" s="109"/>
      <c r="G876" s="110"/>
      <c r="H876" s="2"/>
      <c r="I876" s="2"/>
    </row>
    <row r="877" spans="1:9" ht="15">
      <c r="A877" s="7"/>
      <c r="B877" s="2"/>
      <c r="C877" s="94"/>
      <c r="D877" s="99"/>
      <c r="E877" s="99"/>
      <c r="F877" s="109"/>
      <c r="G877" s="110"/>
      <c r="H877" s="111"/>
      <c r="I877" s="2"/>
    </row>
    <row r="878" spans="1:9" ht="15">
      <c r="A878" s="7"/>
      <c r="B878" s="2"/>
      <c r="C878" s="99"/>
      <c r="D878" s="99"/>
      <c r="E878" s="99"/>
      <c r="F878" s="109"/>
      <c r="G878" s="110"/>
      <c r="H878" s="2"/>
      <c r="I878" s="2"/>
    </row>
    <row r="879" spans="1:9" ht="15">
      <c r="A879" s="7"/>
      <c r="B879" s="2"/>
      <c r="C879" s="94"/>
      <c r="D879" s="99"/>
      <c r="E879" s="99"/>
      <c r="F879" s="112"/>
      <c r="G879" s="113"/>
      <c r="H879" s="2"/>
      <c r="I879" s="2"/>
    </row>
    <row r="880" spans="1:9" ht="15">
      <c r="A880" s="7"/>
      <c r="B880" s="2"/>
      <c r="C880" s="94"/>
      <c r="D880" s="99"/>
      <c r="E880" s="99"/>
      <c r="F880" s="112"/>
      <c r="G880" s="113"/>
      <c r="H880" s="111"/>
      <c r="I880" s="2"/>
    </row>
    <row r="881" spans="1:9" ht="14.25">
      <c r="A881" s="114"/>
      <c r="B881" s="2"/>
      <c r="C881" s="99"/>
      <c r="D881" s="99"/>
      <c r="E881" s="99"/>
      <c r="F881" s="112"/>
      <c r="G881" s="113"/>
      <c r="H881" s="2"/>
      <c r="I881" s="2"/>
    </row>
    <row r="882" spans="1:9" ht="15">
      <c r="A882" s="7"/>
      <c r="B882" s="2"/>
      <c r="C882" s="99"/>
      <c r="D882" s="99"/>
      <c r="E882" s="99"/>
      <c r="F882" s="115"/>
      <c r="G882" s="2"/>
      <c r="H882" s="2"/>
      <c r="I882" s="2"/>
    </row>
    <row r="883" spans="1:9" ht="15">
      <c r="A883" s="7"/>
      <c r="B883" s="2"/>
      <c r="C883" s="94"/>
      <c r="D883" s="99"/>
      <c r="E883" s="99"/>
      <c r="F883" s="115"/>
      <c r="G883" s="2"/>
      <c r="H883" s="111"/>
      <c r="I883" s="2"/>
    </row>
    <row r="884" spans="1:9" ht="15">
      <c r="A884" s="7"/>
      <c r="B884" s="2"/>
      <c r="C884" s="99"/>
      <c r="D884" s="99"/>
      <c r="E884" s="99"/>
      <c r="F884" s="115"/>
      <c r="G884" s="2"/>
      <c r="H884" s="2"/>
      <c r="I884" s="2"/>
    </row>
    <row r="885" spans="1:9" ht="15">
      <c r="A885" s="7"/>
      <c r="B885" s="2"/>
      <c r="C885" s="94"/>
      <c r="D885" s="99"/>
      <c r="E885" s="99"/>
      <c r="F885" s="115"/>
      <c r="G885" s="2"/>
      <c r="H885" s="2"/>
      <c r="I885" s="2"/>
    </row>
    <row r="886" spans="1:9" ht="15">
      <c r="A886" s="7"/>
      <c r="B886" s="2"/>
      <c r="C886" s="94"/>
      <c r="D886" s="99"/>
      <c r="E886" s="99"/>
      <c r="F886" s="115"/>
      <c r="G886" s="2"/>
      <c r="H886" s="111"/>
      <c r="I886" s="2"/>
    </row>
    <row r="887" spans="1:9" ht="15">
      <c r="A887" s="7"/>
      <c r="B887" s="2"/>
      <c r="C887" s="99"/>
      <c r="D887" s="99"/>
      <c r="E887" s="99"/>
      <c r="F887" s="115"/>
      <c r="G887" s="2"/>
      <c r="H887" s="2"/>
      <c r="I887" s="2"/>
    </row>
    <row r="888" spans="1:9" ht="15">
      <c r="A888" s="7"/>
      <c r="B888" s="2"/>
      <c r="C888" s="94"/>
      <c r="D888" s="99"/>
      <c r="E888" s="99"/>
      <c r="F888" s="116"/>
      <c r="G888" s="2"/>
      <c r="H888" s="2"/>
      <c r="I888" s="2"/>
    </row>
    <row r="889" spans="1:9" ht="15">
      <c r="A889" s="7"/>
      <c r="B889" s="2"/>
      <c r="C889" s="94"/>
      <c r="D889" s="99"/>
      <c r="E889" s="99"/>
      <c r="F889" s="116"/>
      <c r="G889" s="2"/>
      <c r="H889" s="111"/>
      <c r="I889" s="2"/>
    </row>
    <row r="890" spans="1:9" ht="15">
      <c r="A890" s="7"/>
      <c r="B890" s="2"/>
      <c r="C890" s="99"/>
      <c r="D890" s="99"/>
      <c r="E890" s="99"/>
      <c r="F890" s="116"/>
      <c r="G890" s="2"/>
      <c r="H890" s="2"/>
      <c r="I890" s="2"/>
    </row>
    <row r="891" spans="1:9" ht="15">
      <c r="A891" s="7"/>
      <c r="B891" s="2"/>
      <c r="C891" s="94"/>
      <c r="D891" s="99"/>
      <c r="E891" s="99"/>
      <c r="F891" s="109"/>
      <c r="G891" s="2"/>
      <c r="H891" s="2"/>
      <c r="I891" s="2"/>
    </row>
    <row r="892" spans="1:9" ht="15">
      <c r="A892" s="7"/>
      <c r="B892" s="2"/>
      <c r="C892" s="94"/>
      <c r="D892" s="99"/>
      <c r="E892" s="99"/>
      <c r="F892" s="99"/>
      <c r="G892" s="2"/>
      <c r="H892" s="2"/>
      <c r="I892" s="2"/>
    </row>
    <row r="893" spans="1:9" ht="15">
      <c r="A893" s="7"/>
      <c r="B893" s="2"/>
      <c r="C893" s="99"/>
      <c r="D893" s="99"/>
      <c r="E893" s="99"/>
      <c r="F893" s="99"/>
      <c r="G893" s="2"/>
      <c r="H893" s="111"/>
      <c r="I893" s="2"/>
    </row>
    <row r="894" spans="1:9" ht="15">
      <c r="A894" s="7"/>
      <c r="B894" s="2"/>
      <c r="C894" s="99"/>
      <c r="D894" s="99"/>
      <c r="E894" s="99"/>
      <c r="F894" s="99"/>
      <c r="G894" s="2"/>
      <c r="H894" s="2"/>
      <c r="I894" s="2"/>
    </row>
    <row r="895" spans="1:9" ht="15">
      <c r="A895" s="7"/>
      <c r="B895" s="2"/>
      <c r="C895" s="99"/>
      <c r="D895" s="99"/>
      <c r="E895" s="99"/>
      <c r="F895" s="109"/>
      <c r="G895" s="2"/>
      <c r="H895" s="2"/>
      <c r="I895" s="2"/>
    </row>
    <row r="896" spans="1:9" ht="15">
      <c r="A896" s="7"/>
      <c r="B896" s="2"/>
      <c r="C896" s="94"/>
      <c r="D896" s="99"/>
      <c r="E896" s="99"/>
      <c r="F896" s="99"/>
      <c r="G896" s="2"/>
      <c r="H896" s="2"/>
      <c r="I896" s="2"/>
    </row>
    <row r="897" spans="1:9" ht="15">
      <c r="A897" s="7"/>
      <c r="B897" s="2"/>
      <c r="C897" s="94"/>
      <c r="D897" s="99"/>
      <c r="E897" s="99"/>
      <c r="F897" s="99"/>
      <c r="G897" s="2"/>
      <c r="H897" s="2"/>
      <c r="I897" s="2"/>
    </row>
    <row r="898" spans="1:9" ht="15">
      <c r="A898" s="7"/>
      <c r="B898" s="2"/>
      <c r="C898" s="94"/>
      <c r="D898" s="99"/>
      <c r="E898" s="99"/>
      <c r="F898" s="99"/>
      <c r="G898" s="2"/>
      <c r="H898" s="2"/>
      <c r="I898" s="2"/>
    </row>
    <row r="899" spans="1:9" ht="12.75">
      <c r="A899" s="2"/>
      <c r="B899" s="2"/>
      <c r="C899" s="99"/>
      <c r="D899" s="99"/>
      <c r="E899" s="99"/>
      <c r="F899" s="99"/>
      <c r="G899" s="2"/>
      <c r="H899" s="2"/>
      <c r="I899" s="2"/>
    </row>
    <row r="900" spans="1:9" ht="18">
      <c r="A900" s="7"/>
      <c r="B900" s="59"/>
      <c r="C900" s="117"/>
      <c r="D900" s="118"/>
      <c r="E900" s="118"/>
      <c r="F900" s="118"/>
      <c r="G900" s="59"/>
      <c r="H900" s="119"/>
      <c r="I900" s="2"/>
    </row>
    <row r="901" spans="1:9" ht="12.75">
      <c r="A901" s="2"/>
      <c r="B901" s="2"/>
      <c r="C901" s="99"/>
      <c r="D901" s="99"/>
      <c r="E901" s="99"/>
      <c r="F901" s="99"/>
      <c r="G901" s="2"/>
      <c r="H901" s="2"/>
      <c r="I901" s="2"/>
    </row>
    <row r="902" spans="1:9" ht="12.75">
      <c r="A902" s="2"/>
      <c r="B902" s="2"/>
      <c r="C902" s="99"/>
      <c r="D902" s="99"/>
      <c r="E902" s="99"/>
      <c r="F902" s="99"/>
      <c r="G902" s="2"/>
      <c r="H902" s="2"/>
      <c r="I902" s="2"/>
    </row>
    <row r="903" spans="1:9" ht="12.75">
      <c r="A903" s="2"/>
      <c r="B903" s="2"/>
      <c r="C903" s="99"/>
      <c r="D903" s="99"/>
      <c r="E903" s="99"/>
      <c r="F903" s="99"/>
      <c r="G903" s="2"/>
      <c r="H903" s="2"/>
      <c r="I903" s="2"/>
    </row>
    <row r="904" spans="1:9" ht="12.75">
      <c r="A904" s="2"/>
      <c r="B904" s="2"/>
      <c r="C904" s="99"/>
      <c r="D904" s="99"/>
      <c r="E904" s="99"/>
      <c r="F904" s="99"/>
      <c r="G904" s="2"/>
      <c r="H904" s="2"/>
      <c r="I904" s="2"/>
    </row>
    <row r="905" spans="1:9" ht="12.75">
      <c r="A905" s="2"/>
      <c r="B905" s="2"/>
      <c r="C905" s="99"/>
      <c r="D905" s="99"/>
      <c r="E905" s="99"/>
      <c r="F905" s="99"/>
      <c r="G905" s="2"/>
      <c r="H905" s="2"/>
      <c r="I905" s="2"/>
    </row>
    <row r="906" spans="1:9" ht="12.75">
      <c r="A906" s="2"/>
      <c r="B906" s="2"/>
      <c r="C906" s="99"/>
      <c r="D906" s="99"/>
      <c r="E906" s="99"/>
      <c r="F906" s="99"/>
      <c r="G906" s="2"/>
      <c r="H906" s="2"/>
      <c r="I906" s="2"/>
    </row>
    <row r="907" spans="1:9" ht="12.75">
      <c r="A907" s="2"/>
      <c r="B907" s="2"/>
      <c r="C907" s="99"/>
      <c r="D907" s="99"/>
      <c r="E907" s="99"/>
      <c r="F907" s="99"/>
      <c r="G907" s="2"/>
      <c r="H907" s="2"/>
      <c r="I907" s="2"/>
    </row>
    <row r="908" spans="1:9" ht="18">
      <c r="A908" s="59"/>
      <c r="B908" s="2"/>
      <c r="C908" s="99"/>
      <c r="D908" s="99"/>
      <c r="E908" s="99"/>
      <c r="F908" s="99"/>
      <c r="G908" s="2"/>
      <c r="H908" s="2"/>
      <c r="I908" s="2"/>
    </row>
    <row r="909" spans="1:9" ht="12.75">
      <c r="A909" s="2"/>
      <c r="B909" s="2"/>
      <c r="C909" s="99"/>
      <c r="D909" s="99"/>
      <c r="E909" s="99"/>
      <c r="F909" s="99"/>
      <c r="G909" s="2"/>
      <c r="H909" s="2"/>
      <c r="I909" s="2"/>
    </row>
    <row r="910" spans="1:9" ht="12.75">
      <c r="A910" s="2"/>
      <c r="B910" s="2"/>
      <c r="C910" s="99"/>
      <c r="D910" s="99"/>
      <c r="E910" s="99"/>
      <c r="F910" s="99"/>
      <c r="G910" s="2"/>
      <c r="H910" s="2"/>
      <c r="I910" s="2"/>
    </row>
    <row r="911" spans="1:9" ht="12.75">
      <c r="A911" s="2"/>
      <c r="B911" s="2"/>
      <c r="C911" s="99"/>
      <c r="D911" s="99"/>
      <c r="E911" s="99"/>
      <c r="F911" s="99"/>
      <c r="G911" s="2"/>
      <c r="H911" s="2"/>
      <c r="I911" s="2"/>
    </row>
    <row r="912" spans="1:9" ht="12.75">
      <c r="A912" s="2"/>
      <c r="B912" s="2"/>
      <c r="C912" s="99"/>
      <c r="D912" s="99"/>
      <c r="E912" s="94"/>
      <c r="F912" s="99"/>
      <c r="G912" s="2"/>
      <c r="H912" s="47"/>
      <c r="I912" s="2"/>
    </row>
    <row r="913" spans="1:9" ht="12.75">
      <c r="A913" s="2"/>
      <c r="B913" s="2"/>
      <c r="C913" s="99"/>
      <c r="D913" s="99"/>
      <c r="E913" s="99"/>
      <c r="F913" s="99"/>
      <c r="G913" s="2"/>
      <c r="H913" s="2"/>
      <c r="I913" s="2"/>
    </row>
    <row r="914" spans="1:9" ht="12.75">
      <c r="A914" s="2"/>
      <c r="B914" s="2"/>
      <c r="C914" s="99"/>
      <c r="D914" s="99"/>
      <c r="E914" s="99"/>
      <c r="F914" s="99"/>
      <c r="G914" s="2"/>
      <c r="H914" s="2"/>
      <c r="I914" s="2"/>
    </row>
    <row r="915" spans="1:9" ht="12.75">
      <c r="A915" s="2"/>
      <c r="B915" s="2"/>
      <c r="C915" s="99"/>
      <c r="D915" s="99"/>
      <c r="E915" s="99"/>
      <c r="F915" s="99"/>
      <c r="G915" s="2"/>
      <c r="H915" s="2"/>
      <c r="I915" s="2"/>
    </row>
    <row r="916" spans="1:9" ht="15">
      <c r="A916" s="7"/>
      <c r="B916" s="2"/>
      <c r="C916" s="94"/>
      <c r="D916" s="99"/>
      <c r="E916" s="99"/>
      <c r="F916" s="109"/>
      <c r="G916" s="110"/>
      <c r="H916" s="2"/>
      <c r="I916" s="2"/>
    </row>
    <row r="917" spans="1:9" ht="15">
      <c r="A917" s="7"/>
      <c r="B917" s="2"/>
      <c r="C917" s="94"/>
      <c r="D917" s="99"/>
      <c r="E917" s="99"/>
      <c r="F917" s="109"/>
      <c r="G917" s="110"/>
      <c r="H917" s="111"/>
      <c r="I917" s="2"/>
    </row>
    <row r="918" spans="1:9" ht="15">
      <c r="A918" s="7"/>
      <c r="B918" s="2"/>
      <c r="C918" s="99"/>
      <c r="D918" s="99"/>
      <c r="E918" s="99"/>
      <c r="F918" s="109"/>
      <c r="G918" s="110"/>
      <c r="H918" s="2"/>
      <c r="I918" s="2"/>
    </row>
    <row r="919" spans="1:9" ht="15">
      <c r="A919" s="7"/>
      <c r="B919" s="2"/>
      <c r="C919" s="94"/>
      <c r="D919" s="99"/>
      <c r="E919" s="99"/>
      <c r="F919" s="112"/>
      <c r="G919" s="113"/>
      <c r="H919" s="2"/>
      <c r="I919" s="2"/>
    </row>
    <row r="920" spans="1:9" ht="15">
      <c r="A920" s="7"/>
      <c r="B920" s="2"/>
      <c r="C920" s="94"/>
      <c r="D920" s="99"/>
      <c r="E920" s="99"/>
      <c r="F920" s="112"/>
      <c r="G920" s="113"/>
      <c r="H920" s="111"/>
      <c r="I920" s="2"/>
    </row>
    <row r="921" spans="1:9" ht="14.25">
      <c r="A921" s="114"/>
      <c r="B921" s="2"/>
      <c r="C921" s="99"/>
      <c r="D921" s="99"/>
      <c r="E921" s="99"/>
      <c r="F921" s="112"/>
      <c r="G921" s="113"/>
      <c r="H921" s="2"/>
      <c r="I921" s="2"/>
    </row>
    <row r="922" spans="1:9" ht="15">
      <c r="A922" s="7"/>
      <c r="B922" s="2"/>
      <c r="C922" s="99"/>
      <c r="D922" s="99"/>
      <c r="E922" s="99"/>
      <c r="F922" s="115"/>
      <c r="G922" s="2"/>
      <c r="H922" s="2"/>
      <c r="I922" s="2"/>
    </row>
    <row r="923" spans="1:9" ht="15">
      <c r="A923" s="7"/>
      <c r="B923" s="2"/>
      <c r="C923" s="94"/>
      <c r="D923" s="99"/>
      <c r="E923" s="99"/>
      <c r="F923" s="115"/>
      <c r="G923" s="2"/>
      <c r="H923" s="111"/>
      <c r="I923" s="2"/>
    </row>
    <row r="924" spans="1:9" ht="15">
      <c r="A924" s="7"/>
      <c r="B924" s="2"/>
      <c r="C924" s="99"/>
      <c r="D924" s="99"/>
      <c r="E924" s="99"/>
      <c r="F924" s="115"/>
      <c r="G924" s="2"/>
      <c r="H924" s="2"/>
      <c r="I924" s="2"/>
    </row>
    <row r="925" spans="1:9" ht="15">
      <c r="A925" s="7"/>
      <c r="B925" s="2"/>
      <c r="C925" s="94"/>
      <c r="D925" s="99"/>
      <c r="E925" s="99"/>
      <c r="F925" s="115"/>
      <c r="G925" s="2"/>
      <c r="H925" s="2"/>
      <c r="I925" s="2"/>
    </row>
    <row r="926" spans="1:9" ht="15">
      <c r="A926" s="7"/>
      <c r="B926" s="2"/>
      <c r="C926" s="94"/>
      <c r="D926" s="99"/>
      <c r="E926" s="99"/>
      <c r="F926" s="115"/>
      <c r="G926" s="2"/>
      <c r="H926" s="111"/>
      <c r="I926" s="2"/>
    </row>
    <row r="927" spans="1:9" ht="15">
      <c r="A927" s="7"/>
      <c r="B927" s="2"/>
      <c r="C927" s="99"/>
      <c r="D927" s="99"/>
      <c r="E927" s="99"/>
      <c r="F927" s="115"/>
      <c r="G927" s="2"/>
      <c r="H927" s="2"/>
      <c r="I927" s="2"/>
    </row>
    <row r="928" spans="1:9" ht="15">
      <c r="A928" s="7"/>
      <c r="B928" s="2"/>
      <c r="C928" s="94"/>
      <c r="D928" s="99"/>
      <c r="E928" s="99"/>
      <c r="F928" s="116"/>
      <c r="G928" s="2"/>
      <c r="H928" s="2"/>
      <c r="I928" s="2"/>
    </row>
    <row r="929" spans="1:9" ht="15">
      <c r="A929" s="7"/>
      <c r="B929" s="2"/>
      <c r="C929" s="94"/>
      <c r="D929" s="99"/>
      <c r="E929" s="99"/>
      <c r="F929" s="116"/>
      <c r="G929" s="2"/>
      <c r="H929" s="111"/>
      <c r="I929" s="2"/>
    </row>
    <row r="930" spans="1:9" ht="15">
      <c r="A930" s="7"/>
      <c r="B930" s="2"/>
      <c r="C930" s="99"/>
      <c r="D930" s="99"/>
      <c r="E930" s="99"/>
      <c r="F930" s="116"/>
      <c r="G930" s="2"/>
      <c r="H930" s="2"/>
      <c r="I930" s="2"/>
    </row>
    <row r="931" spans="1:9" ht="15">
      <c r="A931" s="7"/>
      <c r="B931" s="2"/>
      <c r="C931" s="94"/>
      <c r="D931" s="99"/>
      <c r="E931" s="99"/>
      <c r="F931" s="109"/>
      <c r="G931" s="2"/>
      <c r="H931" s="2"/>
      <c r="I931" s="2"/>
    </row>
    <row r="932" spans="1:9" ht="15">
      <c r="A932" s="7"/>
      <c r="B932" s="2"/>
      <c r="C932" s="94"/>
      <c r="D932" s="99"/>
      <c r="E932" s="99"/>
      <c r="F932" s="99"/>
      <c r="G932" s="2"/>
      <c r="H932" s="2"/>
      <c r="I932" s="2"/>
    </row>
    <row r="933" spans="1:9" ht="15">
      <c r="A933" s="7"/>
      <c r="B933" s="2"/>
      <c r="C933" s="99"/>
      <c r="D933" s="99"/>
      <c r="E933" s="99"/>
      <c r="F933" s="99"/>
      <c r="G933" s="2"/>
      <c r="H933" s="111"/>
      <c r="I933" s="2"/>
    </row>
    <row r="934" spans="1:9" ht="15">
      <c r="A934" s="7"/>
      <c r="B934" s="2"/>
      <c r="C934" s="99"/>
      <c r="D934" s="99"/>
      <c r="E934" s="99"/>
      <c r="F934" s="99"/>
      <c r="G934" s="2"/>
      <c r="H934" s="2"/>
      <c r="I934" s="2"/>
    </row>
    <row r="935" spans="1:9" ht="15">
      <c r="A935" s="7"/>
      <c r="B935" s="2"/>
      <c r="C935" s="99"/>
      <c r="D935" s="99"/>
      <c r="E935" s="99"/>
      <c r="F935" s="109"/>
      <c r="G935" s="2"/>
      <c r="H935" s="2"/>
      <c r="I935" s="2"/>
    </row>
    <row r="936" spans="1:9" ht="15">
      <c r="A936" s="7"/>
      <c r="B936" s="2"/>
      <c r="C936" s="94"/>
      <c r="D936" s="99"/>
      <c r="E936" s="99"/>
      <c r="F936" s="99"/>
      <c r="G936" s="2"/>
      <c r="H936" s="2"/>
      <c r="I936" s="2"/>
    </row>
    <row r="937" spans="1:9" ht="15">
      <c r="A937" s="7"/>
      <c r="B937" s="2"/>
      <c r="C937" s="94"/>
      <c r="D937" s="99"/>
      <c r="E937" s="99"/>
      <c r="F937" s="99"/>
      <c r="G937" s="2"/>
      <c r="H937" s="2"/>
      <c r="I937" s="2"/>
    </row>
    <row r="938" spans="1:9" ht="15">
      <c r="A938" s="7"/>
      <c r="B938" s="2"/>
      <c r="C938" s="94"/>
      <c r="D938" s="99"/>
      <c r="E938" s="99"/>
      <c r="F938" s="99"/>
      <c r="G938" s="2"/>
      <c r="H938" s="2"/>
      <c r="I938" s="2"/>
    </row>
    <row r="939" spans="1:9" ht="12.7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8">
      <c r="A940" s="7"/>
      <c r="B940" s="59"/>
      <c r="C940" s="7"/>
      <c r="D940" s="59"/>
      <c r="E940" s="59"/>
      <c r="F940" s="59"/>
      <c r="G940" s="59"/>
      <c r="H940" s="119"/>
      <c r="I940" s="2"/>
    </row>
    <row r="941" spans="1:9" ht="12.7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8">
      <c r="A948" s="59"/>
      <c r="B948" s="2"/>
      <c r="C948" s="99"/>
      <c r="D948" s="99"/>
      <c r="E948" s="99"/>
      <c r="F948" s="99"/>
      <c r="G948" s="2"/>
      <c r="H948" s="2"/>
      <c r="I948" s="2"/>
    </row>
    <row r="949" spans="1:9" ht="12.75">
      <c r="A949" s="2"/>
      <c r="B949" s="2"/>
      <c r="C949" s="99"/>
      <c r="D949" s="99"/>
      <c r="E949" s="99"/>
      <c r="F949" s="99"/>
      <c r="G949" s="2"/>
      <c r="H949" s="2"/>
      <c r="I949" s="2"/>
    </row>
    <row r="950" spans="1:9" ht="12.75">
      <c r="A950" s="2"/>
      <c r="B950" s="2"/>
      <c r="C950" s="99"/>
      <c r="D950" s="99"/>
      <c r="E950" s="99"/>
      <c r="F950" s="99"/>
      <c r="G950" s="2"/>
      <c r="H950" s="2"/>
      <c r="I950" s="2"/>
    </row>
    <row r="951" spans="1:9" ht="12.75">
      <c r="A951" s="2"/>
      <c r="B951" s="2"/>
      <c r="C951" s="99"/>
      <c r="D951" s="99"/>
      <c r="E951" s="99"/>
      <c r="F951" s="99"/>
      <c r="G951" s="2"/>
      <c r="H951" s="2"/>
      <c r="I951" s="2"/>
    </row>
    <row r="952" spans="1:9" ht="12.75">
      <c r="A952" s="2"/>
      <c r="B952" s="2"/>
      <c r="C952" s="99"/>
      <c r="D952" s="99"/>
      <c r="E952" s="94"/>
      <c r="F952" s="99"/>
      <c r="G952" s="2"/>
      <c r="H952" s="47"/>
      <c r="I952" s="2"/>
    </row>
    <row r="953" spans="1:9" ht="12.75">
      <c r="A953" s="2"/>
      <c r="B953" s="2"/>
      <c r="C953" s="99"/>
      <c r="D953" s="99"/>
      <c r="E953" s="99"/>
      <c r="F953" s="99"/>
      <c r="G953" s="2"/>
      <c r="H953" s="2"/>
      <c r="I953" s="2"/>
    </row>
    <row r="954" spans="1:9" ht="12.75">
      <c r="A954" s="2"/>
      <c r="B954" s="2"/>
      <c r="C954" s="99"/>
      <c r="D954" s="99"/>
      <c r="E954" s="99"/>
      <c r="F954" s="99"/>
      <c r="G954" s="2"/>
      <c r="H954" s="2"/>
      <c r="I954" s="2"/>
    </row>
    <row r="955" spans="1:9" ht="12.75">
      <c r="A955" s="2"/>
      <c r="B955" s="2"/>
      <c r="C955" s="99"/>
      <c r="D955" s="99"/>
      <c r="E955" s="99"/>
      <c r="F955" s="99"/>
      <c r="G955" s="2"/>
      <c r="H955" s="2"/>
      <c r="I955" s="2"/>
    </row>
    <row r="956" spans="1:9" ht="15">
      <c r="A956" s="7"/>
      <c r="B956" s="2"/>
      <c r="C956" s="94"/>
      <c r="D956" s="99"/>
      <c r="E956" s="99"/>
      <c r="F956" s="109"/>
      <c r="G956" s="110"/>
      <c r="H956" s="2"/>
      <c r="I956" s="2"/>
    </row>
    <row r="957" spans="1:9" ht="15">
      <c r="A957" s="7"/>
      <c r="B957" s="2"/>
      <c r="C957" s="94"/>
      <c r="D957" s="99"/>
      <c r="E957" s="99"/>
      <c r="F957" s="109"/>
      <c r="G957" s="110"/>
      <c r="H957" s="111"/>
      <c r="I957" s="2"/>
    </row>
    <row r="958" spans="1:9" ht="15">
      <c r="A958" s="7"/>
      <c r="B958" s="2"/>
      <c r="C958" s="99"/>
      <c r="D958" s="99"/>
      <c r="E958" s="99"/>
      <c r="F958" s="109"/>
      <c r="G958" s="110"/>
      <c r="H958" s="2"/>
      <c r="I958" s="2"/>
    </row>
    <row r="959" spans="1:9" ht="15">
      <c r="A959" s="7"/>
      <c r="B959" s="2"/>
      <c r="C959" s="94"/>
      <c r="D959" s="99"/>
      <c r="E959" s="99"/>
      <c r="F959" s="112"/>
      <c r="G959" s="113"/>
      <c r="H959" s="2"/>
      <c r="I959" s="2"/>
    </row>
    <row r="960" spans="1:9" ht="15">
      <c r="A960" s="7"/>
      <c r="B960" s="2"/>
      <c r="C960" s="94"/>
      <c r="D960" s="99"/>
      <c r="E960" s="99"/>
      <c r="F960" s="112"/>
      <c r="G960" s="113"/>
      <c r="H960" s="111"/>
      <c r="I960" s="2"/>
    </row>
    <row r="961" spans="1:9" ht="14.25">
      <c r="A961" s="114"/>
      <c r="B961" s="2"/>
      <c r="C961" s="99"/>
      <c r="D961" s="99"/>
      <c r="E961" s="99"/>
      <c r="F961" s="112"/>
      <c r="G961" s="113"/>
      <c r="H961" s="2"/>
      <c r="I961" s="2"/>
    </row>
    <row r="962" spans="1:9" ht="15">
      <c r="A962" s="7"/>
      <c r="B962" s="2"/>
      <c r="C962" s="99"/>
      <c r="D962" s="99"/>
      <c r="E962" s="99"/>
      <c r="F962" s="115"/>
      <c r="G962" s="2"/>
      <c r="H962" s="2"/>
      <c r="I962" s="2"/>
    </row>
    <row r="963" spans="1:9" ht="15">
      <c r="A963" s="7"/>
      <c r="B963" s="2"/>
      <c r="C963" s="94"/>
      <c r="D963" s="99"/>
      <c r="E963" s="99"/>
      <c r="F963" s="115"/>
      <c r="G963" s="2"/>
      <c r="H963" s="111"/>
      <c r="I963" s="2"/>
    </row>
    <row r="964" spans="1:9" ht="15">
      <c r="A964" s="7"/>
      <c r="B964" s="2"/>
      <c r="C964" s="99"/>
      <c r="D964" s="99"/>
      <c r="E964" s="99"/>
      <c r="F964" s="115"/>
      <c r="G964" s="2"/>
      <c r="H964" s="2"/>
      <c r="I964" s="2"/>
    </row>
    <row r="965" spans="1:9" ht="15">
      <c r="A965" s="7"/>
      <c r="B965" s="2"/>
      <c r="C965" s="94"/>
      <c r="D965" s="99"/>
      <c r="E965" s="99"/>
      <c r="F965" s="115"/>
      <c r="G965" s="2"/>
      <c r="H965" s="2"/>
      <c r="I965" s="2"/>
    </row>
    <row r="966" spans="1:9" ht="15">
      <c r="A966" s="7"/>
      <c r="B966" s="2"/>
      <c r="C966" s="94"/>
      <c r="D966" s="99"/>
      <c r="E966" s="99"/>
      <c r="F966" s="115"/>
      <c r="G966" s="2"/>
      <c r="H966" s="111"/>
      <c r="I966" s="2"/>
    </row>
    <row r="967" spans="1:9" ht="15">
      <c r="A967" s="7"/>
      <c r="B967" s="2"/>
      <c r="C967" s="99"/>
      <c r="D967" s="99"/>
      <c r="E967" s="99"/>
      <c r="F967" s="115"/>
      <c r="G967" s="2"/>
      <c r="H967" s="2"/>
      <c r="I967" s="2"/>
    </row>
    <row r="968" spans="1:9" ht="15">
      <c r="A968" s="7"/>
      <c r="B968" s="2"/>
      <c r="C968" s="94"/>
      <c r="D968" s="99"/>
      <c r="E968" s="99"/>
      <c r="F968" s="116"/>
      <c r="G968" s="2"/>
      <c r="H968" s="2"/>
      <c r="I968" s="2"/>
    </row>
    <row r="969" spans="1:9" ht="15">
      <c r="A969" s="7"/>
      <c r="B969" s="2"/>
      <c r="C969" s="94"/>
      <c r="D969" s="99"/>
      <c r="E969" s="99"/>
      <c r="F969" s="116"/>
      <c r="G969" s="2"/>
      <c r="H969" s="111"/>
      <c r="I969" s="2"/>
    </row>
    <row r="970" spans="1:9" ht="15">
      <c r="A970" s="7"/>
      <c r="B970" s="2"/>
      <c r="C970" s="99"/>
      <c r="D970" s="99"/>
      <c r="E970" s="99"/>
      <c r="F970" s="116"/>
      <c r="G970" s="2"/>
      <c r="H970" s="2"/>
      <c r="I970" s="2"/>
    </row>
    <row r="971" spans="1:9" ht="15">
      <c r="A971" s="7"/>
      <c r="B971" s="2"/>
      <c r="C971" s="94"/>
      <c r="D971" s="99"/>
      <c r="E971" s="99"/>
      <c r="F971" s="109"/>
      <c r="G971" s="2"/>
      <c r="H971" s="2"/>
      <c r="I971" s="2"/>
    </row>
    <row r="972" spans="1:9" ht="15">
      <c r="A972" s="7"/>
      <c r="B972" s="2"/>
      <c r="C972" s="94"/>
      <c r="D972" s="99"/>
      <c r="E972" s="99"/>
      <c r="F972" s="99"/>
      <c r="G972" s="2"/>
      <c r="H972" s="2"/>
      <c r="I972" s="2"/>
    </row>
    <row r="973" spans="1:9" ht="15">
      <c r="A973" s="7"/>
      <c r="B973" s="2"/>
      <c r="C973" s="99"/>
      <c r="D973" s="99"/>
      <c r="E973" s="99"/>
      <c r="F973" s="99"/>
      <c r="G973" s="2"/>
      <c r="H973" s="111"/>
      <c r="I973" s="2"/>
    </row>
    <row r="974" spans="1:9" ht="15">
      <c r="A974" s="7"/>
      <c r="B974" s="2"/>
      <c r="C974" s="99"/>
      <c r="D974" s="99"/>
      <c r="E974" s="99"/>
      <c r="F974" s="99"/>
      <c r="G974" s="2"/>
      <c r="H974" s="2"/>
      <c r="I974" s="2"/>
    </row>
    <row r="975" spans="1:9" ht="15">
      <c r="A975" s="7"/>
      <c r="B975" s="2"/>
      <c r="C975" s="99"/>
      <c r="D975" s="99"/>
      <c r="E975" s="99"/>
      <c r="F975" s="109"/>
      <c r="G975" s="2"/>
      <c r="H975" s="2"/>
      <c r="I975" s="2"/>
    </row>
    <row r="976" spans="1:9" ht="15">
      <c r="A976" s="7"/>
      <c r="B976" s="2"/>
      <c r="C976" s="94"/>
      <c r="D976" s="99"/>
      <c r="E976" s="99"/>
      <c r="F976" s="99"/>
      <c r="G976" s="2"/>
      <c r="H976" s="2"/>
      <c r="I976" s="2"/>
    </row>
    <row r="977" spans="1:9" ht="15">
      <c r="A977" s="7"/>
      <c r="B977" s="2"/>
      <c r="C977" s="94"/>
      <c r="D977" s="99"/>
      <c r="E977" s="99"/>
      <c r="F977" s="99"/>
      <c r="G977" s="2"/>
      <c r="H977" s="2"/>
      <c r="I977" s="2"/>
    </row>
    <row r="978" spans="1:9" ht="15">
      <c r="A978" s="7"/>
      <c r="B978" s="2"/>
      <c r="C978" s="94"/>
      <c r="D978" s="99"/>
      <c r="E978" s="99"/>
      <c r="F978" s="99"/>
      <c r="G978" s="2"/>
      <c r="H978" s="2"/>
      <c r="I978" s="2"/>
    </row>
    <row r="979" spans="1:9" ht="12.75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8">
      <c r="A980" s="7"/>
      <c r="B980" s="59"/>
      <c r="C980" s="7"/>
      <c r="D980" s="59"/>
      <c r="E980" s="59"/>
      <c r="F980" s="59"/>
      <c r="G980" s="59"/>
      <c r="H980" s="119"/>
      <c r="I980" s="2"/>
    </row>
    <row r="981" spans="1:9" ht="12.75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8">
      <c r="A988" s="59"/>
      <c r="B988" s="2"/>
      <c r="C988" s="99"/>
      <c r="D988" s="99"/>
      <c r="E988" s="99"/>
      <c r="F988" s="99"/>
      <c r="G988" s="2"/>
      <c r="H988" s="2"/>
      <c r="I988" s="2"/>
    </row>
    <row r="989" spans="1:9" ht="12.75">
      <c r="A989" s="2"/>
      <c r="B989" s="2"/>
      <c r="C989" s="99"/>
      <c r="D989" s="99"/>
      <c r="E989" s="99"/>
      <c r="F989" s="99"/>
      <c r="G989" s="2"/>
      <c r="H989" s="2"/>
      <c r="I989" s="2"/>
    </row>
    <row r="990" spans="1:9" ht="12.75">
      <c r="A990" s="2"/>
      <c r="B990" s="2"/>
      <c r="C990" s="99"/>
      <c r="D990" s="99"/>
      <c r="E990" s="99"/>
      <c r="F990" s="99"/>
      <c r="G990" s="2"/>
      <c r="H990" s="2"/>
      <c r="I990" s="2"/>
    </row>
    <row r="991" spans="1:9" ht="12.75">
      <c r="A991" s="2"/>
      <c r="B991" s="2"/>
      <c r="C991" s="99"/>
      <c r="D991" s="99"/>
      <c r="E991" s="99"/>
      <c r="F991" s="99"/>
      <c r="G991" s="2"/>
      <c r="H991" s="2"/>
      <c r="I991" s="2"/>
    </row>
    <row r="992" spans="1:9" ht="12.75">
      <c r="A992" s="2"/>
      <c r="B992" s="2"/>
      <c r="C992" s="99"/>
      <c r="D992" s="99"/>
      <c r="E992" s="94"/>
      <c r="F992" s="99"/>
      <c r="G992" s="2"/>
      <c r="H992" s="47"/>
      <c r="I992" s="2"/>
    </row>
    <row r="993" spans="1:9" ht="12.75">
      <c r="A993" s="2"/>
      <c r="B993" s="2"/>
      <c r="C993" s="99"/>
      <c r="D993" s="99"/>
      <c r="E993" s="99"/>
      <c r="F993" s="99"/>
      <c r="G993" s="2"/>
      <c r="H993" s="2"/>
      <c r="I993" s="2"/>
    </row>
    <row r="994" spans="1:9" ht="12.75">
      <c r="A994" s="2"/>
      <c r="B994" s="2"/>
      <c r="C994" s="99"/>
      <c r="D994" s="99"/>
      <c r="E994" s="99"/>
      <c r="F994" s="99"/>
      <c r="G994" s="2"/>
      <c r="H994" s="2"/>
      <c r="I994" s="2"/>
    </row>
    <row r="995" spans="1:9" ht="12.75">
      <c r="A995" s="2"/>
      <c r="B995" s="2"/>
      <c r="C995" s="99"/>
      <c r="D995" s="99"/>
      <c r="E995" s="99"/>
      <c r="F995" s="99"/>
      <c r="G995" s="2"/>
      <c r="H995" s="2"/>
      <c r="I995" s="2"/>
    </row>
    <row r="996" spans="1:9" ht="15">
      <c r="A996" s="7"/>
      <c r="B996" s="2"/>
      <c r="C996" s="94"/>
      <c r="D996" s="99"/>
      <c r="E996" s="99"/>
      <c r="F996" s="109"/>
      <c r="G996" s="110"/>
      <c r="H996" s="2"/>
      <c r="I996" s="2"/>
    </row>
    <row r="997" spans="1:9" ht="15">
      <c r="A997" s="7"/>
      <c r="B997" s="2"/>
      <c r="C997" s="94"/>
      <c r="D997" s="99"/>
      <c r="E997" s="99"/>
      <c r="F997" s="109"/>
      <c r="G997" s="110"/>
      <c r="H997" s="111"/>
      <c r="I997" s="2"/>
    </row>
    <row r="998" spans="1:9" ht="15">
      <c r="A998" s="7"/>
      <c r="B998" s="2"/>
      <c r="C998" s="99"/>
      <c r="D998" s="99"/>
      <c r="E998" s="99"/>
      <c r="F998" s="109"/>
      <c r="G998" s="110"/>
      <c r="H998" s="2"/>
      <c r="I998" s="2"/>
    </row>
    <row r="999" spans="1:9" ht="15">
      <c r="A999" s="7"/>
      <c r="B999" s="2"/>
      <c r="C999" s="94"/>
      <c r="D999" s="99"/>
      <c r="E999" s="99"/>
      <c r="F999" s="112"/>
      <c r="G999" s="113"/>
      <c r="H999" s="2"/>
      <c r="I999" s="2"/>
    </row>
    <row r="1000" spans="1:9" ht="15">
      <c r="A1000" s="7"/>
      <c r="B1000" s="2"/>
      <c r="C1000" s="94"/>
      <c r="D1000" s="99"/>
      <c r="E1000" s="99"/>
      <c r="F1000" s="112"/>
      <c r="G1000" s="113"/>
      <c r="H1000" s="111"/>
      <c r="I1000" s="2"/>
    </row>
    <row r="1001" spans="1:9" ht="14.25">
      <c r="A1001" s="114"/>
      <c r="B1001" s="2"/>
      <c r="C1001" s="99"/>
      <c r="D1001" s="99"/>
      <c r="E1001" s="99"/>
      <c r="F1001" s="112"/>
      <c r="G1001" s="113"/>
      <c r="H1001" s="2"/>
      <c r="I1001" s="2"/>
    </row>
    <row r="1002" spans="1:9" ht="15">
      <c r="A1002" s="7"/>
      <c r="B1002" s="2"/>
      <c r="C1002" s="99"/>
      <c r="D1002" s="99"/>
      <c r="E1002" s="99"/>
      <c r="F1002" s="115"/>
      <c r="G1002" s="2"/>
      <c r="H1002" s="2"/>
      <c r="I1002" s="2"/>
    </row>
    <row r="1003" spans="1:9" ht="15">
      <c r="A1003" s="7"/>
      <c r="B1003" s="2"/>
      <c r="C1003" s="94"/>
      <c r="D1003" s="99"/>
      <c r="E1003" s="99"/>
      <c r="F1003" s="115"/>
      <c r="G1003" s="2"/>
      <c r="H1003" s="111"/>
      <c r="I1003" s="2"/>
    </row>
    <row r="1004" spans="1:9" ht="15">
      <c r="A1004" s="7"/>
      <c r="B1004" s="2"/>
      <c r="C1004" s="99"/>
      <c r="D1004" s="99"/>
      <c r="E1004" s="99"/>
      <c r="F1004" s="115"/>
      <c r="G1004" s="2"/>
      <c r="H1004" s="2"/>
      <c r="I1004" s="2"/>
    </row>
    <row r="1005" spans="1:9" ht="15">
      <c r="A1005" s="7"/>
      <c r="B1005" s="2"/>
      <c r="C1005" s="94"/>
      <c r="D1005" s="99"/>
      <c r="E1005" s="99"/>
      <c r="F1005" s="115"/>
      <c r="G1005" s="2"/>
      <c r="H1005" s="2"/>
      <c r="I1005" s="2"/>
    </row>
    <row r="1006" spans="1:9" ht="15">
      <c r="A1006" s="7"/>
      <c r="B1006" s="2"/>
      <c r="C1006" s="94"/>
      <c r="D1006" s="99"/>
      <c r="E1006" s="99"/>
      <c r="F1006" s="115"/>
      <c r="G1006" s="2"/>
      <c r="H1006" s="111"/>
      <c r="I1006" s="2"/>
    </row>
    <row r="1007" spans="1:9" ht="15">
      <c r="A1007" s="7"/>
      <c r="B1007" s="2"/>
      <c r="C1007" s="99"/>
      <c r="D1007" s="99"/>
      <c r="E1007" s="99"/>
      <c r="F1007" s="115"/>
      <c r="G1007" s="2"/>
      <c r="H1007" s="2"/>
      <c r="I1007" s="2"/>
    </row>
    <row r="1008" spans="1:9" ht="15">
      <c r="A1008" s="7"/>
      <c r="B1008" s="2"/>
      <c r="C1008" s="94"/>
      <c r="D1008" s="99"/>
      <c r="E1008" s="99"/>
      <c r="F1008" s="116"/>
      <c r="G1008" s="2"/>
      <c r="H1008" s="2"/>
      <c r="I1008" s="2"/>
    </row>
    <row r="1009" spans="1:9" ht="15">
      <c r="A1009" s="7"/>
      <c r="B1009" s="2"/>
      <c r="C1009" s="94"/>
      <c r="D1009" s="99"/>
      <c r="E1009" s="99"/>
      <c r="F1009" s="116"/>
      <c r="G1009" s="2"/>
      <c r="H1009" s="111"/>
      <c r="I1009" s="2"/>
    </row>
    <row r="1010" spans="1:9" ht="15">
      <c r="A1010" s="7"/>
      <c r="B1010" s="2"/>
      <c r="C1010" s="99"/>
      <c r="D1010" s="99"/>
      <c r="E1010" s="99"/>
      <c r="F1010" s="116"/>
      <c r="G1010" s="2"/>
      <c r="H1010" s="2"/>
      <c r="I1010" s="2"/>
    </row>
    <row r="1011" spans="1:9" ht="15">
      <c r="A1011" s="7"/>
      <c r="B1011" s="2"/>
      <c r="C1011" s="94"/>
      <c r="D1011" s="99"/>
      <c r="E1011" s="99"/>
      <c r="F1011" s="109"/>
      <c r="G1011" s="2"/>
      <c r="H1011" s="2"/>
      <c r="I1011" s="2"/>
    </row>
    <row r="1012" spans="1:9" ht="15">
      <c r="A1012" s="7"/>
      <c r="B1012" s="2"/>
      <c r="C1012" s="94"/>
      <c r="D1012" s="99"/>
      <c r="E1012" s="99"/>
      <c r="F1012" s="99"/>
      <c r="G1012" s="2"/>
      <c r="H1012" s="2"/>
      <c r="I1012" s="2"/>
    </row>
    <row r="1013" spans="1:9" ht="15">
      <c r="A1013" s="7"/>
      <c r="B1013" s="2"/>
      <c r="C1013" s="99"/>
      <c r="D1013" s="99"/>
      <c r="E1013" s="99"/>
      <c r="F1013" s="99"/>
      <c r="G1013" s="2"/>
      <c r="H1013" s="111"/>
      <c r="I1013" s="2"/>
    </row>
    <row r="1014" spans="1:9" ht="15">
      <c r="A1014" s="7"/>
      <c r="B1014" s="2"/>
      <c r="C1014" s="99"/>
      <c r="D1014" s="99"/>
      <c r="E1014" s="99"/>
      <c r="F1014" s="99"/>
      <c r="G1014" s="2"/>
      <c r="H1014" s="2"/>
      <c r="I1014" s="2"/>
    </row>
    <row r="1015" spans="1:9" ht="15">
      <c r="A1015" s="7"/>
      <c r="B1015" s="2"/>
      <c r="C1015" s="99"/>
      <c r="D1015" s="99"/>
      <c r="E1015" s="99"/>
      <c r="F1015" s="109"/>
      <c r="G1015" s="2"/>
      <c r="H1015" s="2"/>
      <c r="I1015" s="2"/>
    </row>
    <row r="1016" spans="1:9" ht="15">
      <c r="A1016" s="7"/>
      <c r="B1016" s="2"/>
      <c r="C1016" s="94"/>
      <c r="D1016" s="99"/>
      <c r="E1016" s="99"/>
      <c r="F1016" s="99"/>
      <c r="G1016" s="2"/>
      <c r="H1016" s="2"/>
      <c r="I1016" s="2"/>
    </row>
    <row r="1017" spans="1:9" ht="15">
      <c r="A1017" s="7"/>
      <c r="B1017" s="2"/>
      <c r="C1017" s="94"/>
      <c r="D1017" s="99"/>
      <c r="E1017" s="99"/>
      <c r="F1017" s="99"/>
      <c r="G1017" s="2"/>
      <c r="H1017" s="2"/>
      <c r="I1017" s="2"/>
    </row>
    <row r="1018" spans="1:9" ht="15">
      <c r="A1018" s="7"/>
      <c r="B1018" s="2"/>
      <c r="C1018" s="94"/>
      <c r="D1018" s="99"/>
      <c r="E1018" s="99"/>
      <c r="F1018" s="99"/>
      <c r="G1018" s="2"/>
      <c r="H1018" s="2"/>
      <c r="I1018" s="2"/>
    </row>
    <row r="1019" spans="1:9" ht="12.75">
      <c r="A1019" s="2"/>
      <c r="B1019" s="2"/>
      <c r="C1019" s="2"/>
      <c r="D1019" s="2"/>
      <c r="E1019" s="2"/>
      <c r="F1019" s="2"/>
      <c r="G1019" s="2"/>
      <c r="H1019" s="2"/>
      <c r="I1019" s="2"/>
    </row>
    <row r="1020" spans="1:9" ht="18">
      <c r="A1020" s="7"/>
      <c r="B1020" s="59"/>
      <c r="C1020" s="7"/>
      <c r="D1020" s="59"/>
      <c r="E1020" s="59"/>
      <c r="F1020" s="59"/>
      <c r="G1020" s="59"/>
      <c r="H1020" s="119"/>
      <c r="I1020" s="2"/>
    </row>
    <row r="1021" spans="1:9" ht="12.75">
      <c r="A1021" s="2"/>
      <c r="B1021" s="2"/>
      <c r="C1021" s="2"/>
      <c r="D1021" s="2"/>
      <c r="E1021" s="2"/>
      <c r="F1021" s="2"/>
      <c r="G1021" s="2"/>
      <c r="H1021" s="2"/>
      <c r="I1021" s="2"/>
    </row>
    <row r="1022" spans="1:9" ht="12.75">
      <c r="A1022" s="2"/>
      <c r="B1022" s="2"/>
      <c r="C1022" s="2"/>
      <c r="D1022" s="2"/>
      <c r="E1022" s="2"/>
      <c r="F1022" s="2"/>
      <c r="G1022" s="2"/>
      <c r="H1022" s="2"/>
      <c r="I1022" s="2"/>
    </row>
    <row r="1023" spans="1:9" ht="12.75">
      <c r="A1023" s="2"/>
      <c r="B1023" s="2"/>
      <c r="C1023" s="2"/>
      <c r="D1023" s="2"/>
      <c r="E1023" s="2"/>
      <c r="F1023" s="2"/>
      <c r="G1023" s="2"/>
      <c r="H1023" s="2"/>
      <c r="I1023" s="2"/>
    </row>
    <row r="1024" spans="1:9" ht="12.75">
      <c r="A1024" s="2"/>
      <c r="B1024" s="2"/>
      <c r="C1024" s="2"/>
      <c r="D1024" s="2"/>
      <c r="E1024" s="2"/>
      <c r="F1024" s="2"/>
      <c r="G1024" s="2"/>
      <c r="H1024" s="2"/>
      <c r="I1024" s="2"/>
    </row>
    <row r="1025" spans="1:9" ht="12.75">
      <c r="A1025" s="2"/>
      <c r="B1025" s="2"/>
      <c r="C1025" s="2"/>
      <c r="D1025" s="2"/>
      <c r="E1025" s="2"/>
      <c r="F1025" s="2"/>
      <c r="G1025" s="2"/>
      <c r="H1025" s="2"/>
      <c r="I1025" s="2"/>
    </row>
    <row r="1026" spans="1:9" ht="12.75">
      <c r="A1026" s="2"/>
      <c r="B1026" s="2"/>
      <c r="C1026" s="2"/>
      <c r="D1026" s="2"/>
      <c r="E1026" s="2"/>
      <c r="F1026" s="2"/>
      <c r="G1026" s="2"/>
      <c r="H1026" s="2"/>
      <c r="I1026" s="2"/>
    </row>
    <row r="1027" spans="1:9" ht="12.75">
      <c r="A1027" s="2"/>
      <c r="B1027" s="2"/>
      <c r="C1027" s="2"/>
      <c r="D1027" s="2"/>
      <c r="E1027" s="2"/>
      <c r="F1027" s="2"/>
      <c r="G1027" s="2"/>
      <c r="H1027" s="2"/>
      <c r="I1027" s="2"/>
    </row>
    <row r="1028" spans="1:9" ht="12.75">
      <c r="A1028" s="2"/>
      <c r="B1028" s="2"/>
      <c r="C1028" s="2"/>
      <c r="D1028" s="2"/>
      <c r="E1028" s="2"/>
      <c r="F1028" s="2"/>
      <c r="G1028" s="2"/>
      <c r="H1028" s="2"/>
      <c r="I1028" s="2"/>
    </row>
    <row r="1029" spans="1:9" ht="12.75">
      <c r="A1029" s="2"/>
      <c r="B1029" s="2"/>
      <c r="C1029" s="2"/>
      <c r="D1029" s="2"/>
      <c r="E1029" s="2"/>
      <c r="F1029" s="2"/>
      <c r="G1029" s="2"/>
      <c r="H1029" s="2"/>
      <c r="I1029" s="2"/>
    </row>
    <row r="1030" spans="1:9" ht="12.75">
      <c r="A1030" s="2"/>
      <c r="B1030" s="2"/>
      <c r="C1030" s="2"/>
      <c r="D1030" s="2"/>
      <c r="E1030" s="2"/>
      <c r="F1030" s="2"/>
      <c r="G1030" s="2"/>
      <c r="H1030" s="2"/>
      <c r="I1030" s="2"/>
    </row>
    <row r="1031" spans="1:9" ht="12.75">
      <c r="A1031" s="2"/>
      <c r="B1031" s="2"/>
      <c r="C1031" s="2"/>
      <c r="D1031" s="2"/>
      <c r="E1031" s="2"/>
      <c r="F1031" s="2"/>
      <c r="G1031" s="2"/>
      <c r="H1031" s="2"/>
      <c r="I1031" s="2"/>
    </row>
    <row r="1032" spans="1:9" ht="12.75">
      <c r="A1032" s="2"/>
      <c r="B1032" s="2"/>
      <c r="C1032" s="2"/>
      <c r="D1032" s="2"/>
      <c r="E1032" s="2"/>
      <c r="F1032" s="2"/>
      <c r="G1032" s="2"/>
      <c r="H1032" s="2"/>
      <c r="I1032" s="2"/>
    </row>
    <row r="1033" spans="1:9" ht="12.75">
      <c r="A1033" s="2"/>
      <c r="B1033" s="2"/>
      <c r="C1033" s="2"/>
      <c r="D1033" s="2"/>
      <c r="E1033" s="2"/>
      <c r="F1033" s="2"/>
      <c r="G1033" s="2"/>
      <c r="H1033" s="2"/>
      <c r="I1033" s="2"/>
    </row>
    <row r="1034" spans="1:9" ht="12.75">
      <c r="A1034" s="2"/>
      <c r="B1034" s="2"/>
      <c r="C1034" s="2"/>
      <c r="D1034" s="2"/>
      <c r="E1034" s="2"/>
      <c r="F1034" s="2"/>
      <c r="G1034" s="2"/>
      <c r="H1034" s="2"/>
      <c r="I1034" s="2"/>
    </row>
    <row r="1035" spans="1:9" ht="12.75">
      <c r="A1035" s="2"/>
      <c r="B1035" s="2"/>
      <c r="C1035" s="2"/>
      <c r="D1035" s="2"/>
      <c r="E1035" s="2"/>
      <c r="F1035" s="2"/>
      <c r="G1035" s="2"/>
      <c r="H1035" s="2"/>
      <c r="I1035" s="2"/>
    </row>
    <row r="1036" spans="1:9" ht="12.75">
      <c r="A1036" s="2"/>
      <c r="B1036" s="2"/>
      <c r="C1036" s="2"/>
      <c r="D1036" s="2"/>
      <c r="E1036" s="2"/>
      <c r="F1036" s="2"/>
      <c r="G1036" s="2"/>
      <c r="H1036" s="2"/>
      <c r="I1036" s="2"/>
    </row>
    <row r="1037" spans="1:9" ht="12.75">
      <c r="A1037" s="2"/>
      <c r="B1037" s="2"/>
      <c r="C1037" s="2"/>
      <c r="D1037" s="2"/>
      <c r="E1037" s="2"/>
      <c r="F1037" s="2"/>
      <c r="G1037" s="2"/>
      <c r="H1037" s="2"/>
      <c r="I1037" s="2"/>
    </row>
    <row r="1038" spans="1:9" ht="12.75">
      <c r="A1038" s="2"/>
      <c r="B1038" s="2"/>
      <c r="C1038" s="2"/>
      <c r="D1038" s="2"/>
      <c r="E1038" s="2"/>
      <c r="F1038" s="2"/>
      <c r="G1038" s="2"/>
      <c r="H1038" s="2"/>
      <c r="I1038" s="2"/>
    </row>
    <row r="1039" spans="1:9" ht="12.75">
      <c r="A1039" s="2"/>
      <c r="B1039" s="2"/>
      <c r="C1039" s="2"/>
      <c r="D1039" s="2"/>
      <c r="E1039" s="2"/>
      <c r="F1039" s="2"/>
      <c r="G1039" s="2"/>
      <c r="H1039" s="2"/>
      <c r="I1039" s="2"/>
    </row>
    <row r="1040" spans="1:9" ht="12.75">
      <c r="A1040" s="2"/>
      <c r="B1040" s="2"/>
      <c r="C1040" s="2"/>
      <c r="D1040" s="2"/>
      <c r="E1040" s="2"/>
      <c r="F1040" s="2"/>
      <c r="G1040" s="2"/>
      <c r="H1040" s="2"/>
      <c r="I1040" s="2"/>
    </row>
    <row r="1041" spans="1:9" ht="12.75">
      <c r="A1041" s="2"/>
      <c r="B1041" s="2"/>
      <c r="C1041" s="2"/>
      <c r="D1041" s="2"/>
      <c r="E1041" s="2"/>
      <c r="F1041" s="2"/>
      <c r="G1041" s="2"/>
      <c r="H1041" s="2"/>
      <c r="I1041" s="2"/>
    </row>
    <row r="1042" spans="1:9" ht="12.75">
      <c r="A1042" s="2"/>
      <c r="B1042" s="2"/>
      <c r="C1042" s="2"/>
      <c r="D1042" s="2"/>
      <c r="E1042" s="2"/>
      <c r="F1042" s="2"/>
      <c r="G1042" s="2"/>
      <c r="H1042" s="2"/>
      <c r="I1042" s="2"/>
    </row>
    <row r="1043" spans="1:9" ht="12.75">
      <c r="A1043" s="2"/>
      <c r="B1043" s="2"/>
      <c r="C1043" s="2"/>
      <c r="D1043" s="2"/>
      <c r="E1043" s="2"/>
      <c r="F1043" s="2"/>
      <c r="G1043" s="2"/>
      <c r="H1043" s="2"/>
      <c r="I1043" s="2"/>
    </row>
    <row r="1044" spans="1:9" ht="12.75">
      <c r="A1044" s="2"/>
      <c r="B1044" s="2"/>
      <c r="C1044" s="2"/>
      <c r="D1044" s="2"/>
      <c r="E1044" s="2"/>
      <c r="F1044" s="2"/>
      <c r="G1044" s="2"/>
      <c r="H1044" s="2"/>
      <c r="I1044" s="2"/>
    </row>
    <row r="1045" spans="1:9" ht="12.75">
      <c r="A1045" s="2"/>
      <c r="B1045" s="2"/>
      <c r="C1045" s="2"/>
      <c r="D1045" s="2"/>
      <c r="E1045" s="2"/>
      <c r="F1045" s="2"/>
      <c r="G1045" s="2"/>
      <c r="H1045" s="2"/>
      <c r="I1045" s="2"/>
    </row>
    <row r="1046" spans="1:9" ht="12.75">
      <c r="A1046" s="2"/>
      <c r="B1046" s="2"/>
      <c r="C1046" s="2"/>
      <c r="D1046" s="2"/>
      <c r="E1046" s="2"/>
      <c r="F1046" s="2"/>
      <c r="G1046" s="2"/>
      <c r="H1046" s="2"/>
      <c r="I1046" s="2"/>
    </row>
    <row r="1047" spans="1:9" ht="12.75">
      <c r="A1047" s="2"/>
      <c r="B1047" s="2"/>
      <c r="C1047" s="2"/>
      <c r="D1047" s="2"/>
      <c r="E1047" s="2"/>
      <c r="F1047" s="2"/>
      <c r="G1047" s="2"/>
      <c r="H1047" s="2"/>
      <c r="I1047" s="2"/>
    </row>
    <row r="1048" spans="1:9" ht="12.75">
      <c r="A1048" s="2"/>
      <c r="B1048" s="2"/>
      <c r="C1048" s="2"/>
      <c r="D1048" s="2"/>
      <c r="E1048" s="2"/>
      <c r="F1048" s="2"/>
      <c r="G1048" s="2"/>
      <c r="H1048" s="2"/>
      <c r="I1048" s="2"/>
    </row>
    <row r="1049" spans="1:9" ht="12.75">
      <c r="A1049" s="2"/>
      <c r="B1049" s="2"/>
      <c r="C1049" s="2"/>
      <c r="D1049" s="2"/>
      <c r="E1049" s="2"/>
      <c r="F1049" s="2"/>
      <c r="G1049" s="2"/>
      <c r="H1049" s="2"/>
      <c r="I1049" s="2"/>
    </row>
    <row r="1050" spans="1:9" ht="12.75">
      <c r="A1050" s="2"/>
      <c r="B1050" s="2"/>
      <c r="C1050" s="2"/>
      <c r="D1050" s="2"/>
      <c r="E1050" s="2"/>
      <c r="F1050" s="2"/>
      <c r="G1050" s="2"/>
      <c r="H1050" s="2"/>
      <c r="I1050" s="2"/>
    </row>
    <row r="1051" spans="1:9" ht="12.75">
      <c r="A1051" s="2"/>
      <c r="B1051" s="2"/>
      <c r="C1051" s="2"/>
      <c r="D1051" s="2"/>
      <c r="E1051" s="2"/>
      <c r="F1051" s="2"/>
      <c r="G1051" s="2"/>
      <c r="H1051" s="2"/>
      <c r="I1051" s="2"/>
    </row>
    <row r="1052" spans="1:9" ht="12.75">
      <c r="A1052" s="2"/>
      <c r="B1052" s="2"/>
      <c r="C1052" s="2"/>
      <c r="D1052" s="2"/>
      <c r="E1052" s="2"/>
      <c r="F1052" s="2"/>
      <c r="G1052" s="2"/>
      <c r="H1052" s="2"/>
      <c r="I1052" s="2"/>
    </row>
    <row r="1053" spans="1:9" ht="12.75">
      <c r="A1053" s="2"/>
      <c r="B1053" s="2"/>
      <c r="C1053" s="2"/>
      <c r="D1053" s="2"/>
      <c r="E1053" s="2"/>
      <c r="F1053" s="2"/>
      <c r="G1053" s="2"/>
      <c r="H1053" s="2"/>
      <c r="I1053" s="2"/>
    </row>
    <row r="1054" spans="1:9" ht="12.75">
      <c r="A1054" s="2"/>
      <c r="B1054" s="2"/>
      <c r="C1054" s="2"/>
      <c r="D1054" s="2"/>
      <c r="E1054" s="2"/>
      <c r="F1054" s="2"/>
      <c r="G1054" s="2"/>
      <c r="H1054" s="2"/>
      <c r="I1054" s="2"/>
    </row>
    <row r="1055" spans="1:9" ht="12.75">
      <c r="A1055" s="2"/>
      <c r="B1055" s="2"/>
      <c r="C1055" s="2"/>
      <c r="D1055" s="2"/>
      <c r="E1055" s="2"/>
      <c r="F1055" s="2"/>
      <c r="G1055" s="2"/>
      <c r="H1055" s="2"/>
      <c r="I1055" s="2"/>
    </row>
  </sheetData>
  <sheetProtection/>
  <mergeCells count="191">
    <mergeCell ref="C229:D229"/>
    <mergeCell ref="C267:D267"/>
    <mergeCell ref="B155:C155"/>
    <mergeCell ref="B158:C158"/>
    <mergeCell ref="B160:B161"/>
    <mergeCell ref="B198:B199"/>
    <mergeCell ref="B236:B237"/>
    <mergeCell ref="B193:C193"/>
    <mergeCell ref="B156:J156"/>
    <mergeCell ref="B157:J157"/>
    <mergeCell ref="B274:B275"/>
    <mergeCell ref="B272:C272"/>
    <mergeCell ref="B194:J194"/>
    <mergeCell ref="B195:J195"/>
    <mergeCell ref="I196:J196"/>
    <mergeCell ref="B232:J232"/>
    <mergeCell ref="B233:J233"/>
    <mergeCell ref="B269:C269"/>
    <mergeCell ref="B196:C196"/>
    <mergeCell ref="E196:F196"/>
    <mergeCell ref="F202:H202"/>
    <mergeCell ref="F206:H206"/>
    <mergeCell ref="F207:H207"/>
    <mergeCell ref="F208:H208"/>
    <mergeCell ref="B122:B123"/>
    <mergeCell ref="B117:C117"/>
    <mergeCell ref="B120:C120"/>
    <mergeCell ref="E120:F120"/>
    <mergeCell ref="B118:J118"/>
    <mergeCell ref="I120:J120"/>
    <mergeCell ref="C153:D153"/>
    <mergeCell ref="C191:D191"/>
    <mergeCell ref="F209:H209"/>
    <mergeCell ref="B8:B9"/>
    <mergeCell ref="B46:B47"/>
    <mergeCell ref="B84:B85"/>
    <mergeCell ref="B119:J119"/>
    <mergeCell ref="F97:H97"/>
    <mergeCell ref="B82:C82"/>
    <mergeCell ref="E82:F82"/>
    <mergeCell ref="C115:D115"/>
    <mergeCell ref="F12:H12"/>
    <mergeCell ref="E158:F158"/>
    <mergeCell ref="E272:F272"/>
    <mergeCell ref="B231:C231"/>
    <mergeCell ref="B234:C234"/>
    <mergeCell ref="E234:F234"/>
    <mergeCell ref="F238:H238"/>
    <mergeCell ref="F239:H239"/>
    <mergeCell ref="F240:H240"/>
    <mergeCell ref="F162:H162"/>
    <mergeCell ref="F163:H163"/>
    <mergeCell ref="B3:C3"/>
    <mergeCell ref="B6:C6"/>
    <mergeCell ref="E6:F6"/>
    <mergeCell ref="F96:H96"/>
    <mergeCell ref="B41:C41"/>
    <mergeCell ref="B44:C44"/>
    <mergeCell ref="E44:F44"/>
    <mergeCell ref="B79:C79"/>
    <mergeCell ref="C39:D39"/>
    <mergeCell ref="C77:D77"/>
    <mergeCell ref="F93:H93"/>
    <mergeCell ref="F94:H94"/>
    <mergeCell ref="F57:H57"/>
    <mergeCell ref="F59:H59"/>
    <mergeCell ref="F64:H66"/>
    <mergeCell ref="F67:H67"/>
    <mergeCell ref="B80:J80"/>
    <mergeCell ref="B81:J81"/>
    <mergeCell ref="F55:H55"/>
    <mergeCell ref="F56:H56"/>
    <mergeCell ref="F18:H18"/>
    <mergeCell ref="F19:H19"/>
    <mergeCell ref="F20:H20"/>
    <mergeCell ref="F21:H21"/>
    <mergeCell ref="F22:H22"/>
    <mergeCell ref="F23:H23"/>
    <mergeCell ref="F24:H24"/>
    <mergeCell ref="F25:H25"/>
    <mergeCell ref="F29:H29"/>
    <mergeCell ref="F49:H49"/>
    <mergeCell ref="F50:H50"/>
    <mergeCell ref="F54:H54"/>
    <mergeCell ref="F8:H9"/>
    <mergeCell ref="B4:J4"/>
    <mergeCell ref="B5:J5"/>
    <mergeCell ref="F48:H48"/>
    <mergeCell ref="F10:H10"/>
    <mergeCell ref="F11:H11"/>
    <mergeCell ref="F16:H16"/>
    <mergeCell ref="F17:H17"/>
    <mergeCell ref="F30:H32"/>
    <mergeCell ref="F26:H28"/>
    <mergeCell ref="F101:H101"/>
    <mergeCell ref="F68:H70"/>
    <mergeCell ref="B42:J42"/>
    <mergeCell ref="B43:J43"/>
    <mergeCell ref="I44:J44"/>
    <mergeCell ref="F60:H60"/>
    <mergeCell ref="F61:H61"/>
    <mergeCell ref="F62:H62"/>
    <mergeCell ref="F63:H63"/>
    <mergeCell ref="F58:H58"/>
    <mergeCell ref="I82:J82"/>
    <mergeCell ref="F98:H98"/>
    <mergeCell ref="F99:H99"/>
    <mergeCell ref="F100:H100"/>
    <mergeCell ref="F86:H86"/>
    <mergeCell ref="F95:H95"/>
    <mergeCell ref="F92:H92"/>
    <mergeCell ref="F87:H87"/>
    <mergeCell ref="F88:H88"/>
    <mergeCell ref="F102:H104"/>
    <mergeCell ref="F105:H105"/>
    <mergeCell ref="F106:H108"/>
    <mergeCell ref="F137:H137"/>
    <mergeCell ref="F124:H124"/>
    <mergeCell ref="F125:H125"/>
    <mergeCell ref="F126:H126"/>
    <mergeCell ref="F130:H130"/>
    <mergeCell ref="F138:H138"/>
    <mergeCell ref="F131:H131"/>
    <mergeCell ref="F132:H132"/>
    <mergeCell ref="F133:H133"/>
    <mergeCell ref="F134:H134"/>
    <mergeCell ref="F135:H135"/>
    <mergeCell ref="F136:H136"/>
    <mergeCell ref="F171:H171"/>
    <mergeCell ref="F172:H172"/>
    <mergeCell ref="F173:H173"/>
    <mergeCell ref="F174:H174"/>
    <mergeCell ref="F164:H164"/>
    <mergeCell ref="F168:H168"/>
    <mergeCell ref="F169:H169"/>
    <mergeCell ref="F170:H170"/>
    <mergeCell ref="F181:H181"/>
    <mergeCell ref="F182:H184"/>
    <mergeCell ref="F200:H200"/>
    <mergeCell ref="F201:H201"/>
    <mergeCell ref="F175:H175"/>
    <mergeCell ref="F176:H176"/>
    <mergeCell ref="F177:H177"/>
    <mergeCell ref="F178:H180"/>
    <mergeCell ref="F214:H214"/>
    <mergeCell ref="F215:H215"/>
    <mergeCell ref="F216:H218"/>
    <mergeCell ref="F219:H219"/>
    <mergeCell ref="F210:H210"/>
    <mergeCell ref="F211:H211"/>
    <mergeCell ref="F212:H212"/>
    <mergeCell ref="F213:H213"/>
    <mergeCell ref="F220:H222"/>
    <mergeCell ref="F251:H251"/>
    <mergeCell ref="F252:H252"/>
    <mergeCell ref="F245:H245"/>
    <mergeCell ref="F246:H246"/>
    <mergeCell ref="F247:H247"/>
    <mergeCell ref="F248:H248"/>
    <mergeCell ref="F244:H244"/>
    <mergeCell ref="F283:H283"/>
    <mergeCell ref="F284:H284"/>
    <mergeCell ref="F285:H285"/>
    <mergeCell ref="F286:H286"/>
    <mergeCell ref="F276:H276"/>
    <mergeCell ref="F277:H277"/>
    <mergeCell ref="F278:H278"/>
    <mergeCell ref="F282:H282"/>
    <mergeCell ref="F291:H291"/>
    <mergeCell ref="F292:H294"/>
    <mergeCell ref="F295:H295"/>
    <mergeCell ref="F296:H298"/>
    <mergeCell ref="F287:H287"/>
    <mergeCell ref="F288:H288"/>
    <mergeCell ref="F289:H289"/>
    <mergeCell ref="F290:H290"/>
    <mergeCell ref="I158:J158"/>
    <mergeCell ref="F139:H139"/>
    <mergeCell ref="F140:H142"/>
    <mergeCell ref="F143:H143"/>
    <mergeCell ref="F144:H146"/>
    <mergeCell ref="I234:J234"/>
    <mergeCell ref="B270:J270"/>
    <mergeCell ref="B271:J271"/>
    <mergeCell ref="I272:J272"/>
    <mergeCell ref="F253:H253"/>
    <mergeCell ref="F254:H256"/>
    <mergeCell ref="F257:H257"/>
    <mergeCell ref="F258:H260"/>
    <mergeCell ref="F249:H249"/>
    <mergeCell ref="F250:H250"/>
  </mergeCells>
  <printOptions/>
  <pageMargins left="0.46" right="0.52" top="0.62" bottom="0.49" header="10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875" style="0" customWidth="1"/>
    <col min="2" max="2" width="33.25390625" style="0" customWidth="1"/>
    <col min="4" max="4" width="9.125" style="0" hidden="1" customWidth="1"/>
    <col min="6" max="6" width="4.25390625" style="0" customWidth="1"/>
    <col min="7" max="7" width="1.75390625" style="0" customWidth="1"/>
    <col min="15" max="15" width="24.125" style="0" customWidth="1"/>
  </cols>
  <sheetData>
    <row r="1" spans="2:10" ht="18">
      <c r="B1" s="287" t="s">
        <v>179</v>
      </c>
      <c r="E1" s="35"/>
      <c r="H1" s="265" t="s">
        <v>178</v>
      </c>
      <c r="J1" s="190" t="s">
        <v>134</v>
      </c>
    </row>
    <row r="2" spans="1:12" ht="15.75">
      <c r="A2" s="2" t="s">
        <v>84</v>
      </c>
      <c r="B2" s="48" t="str">
        <f>soupisky!$B$6</f>
        <v>Krajské finále LK</v>
      </c>
      <c r="C2" s="48"/>
      <c r="D2" s="2"/>
      <c r="E2" s="2" t="s">
        <v>24</v>
      </c>
      <c r="F2" s="49" t="str">
        <f>soupisky!$E$6</f>
        <v>Turnov</v>
      </c>
      <c r="G2" s="49"/>
      <c r="H2" s="49"/>
      <c r="I2" s="2"/>
      <c r="K2" s="2" t="s">
        <v>25</v>
      </c>
      <c r="L2" s="50">
        <f>soupisky!$H$6</f>
        <v>0</v>
      </c>
    </row>
    <row r="3" spans="1:12" ht="15.75">
      <c r="A3" s="2"/>
      <c r="B3" s="100" t="s">
        <v>20</v>
      </c>
      <c r="C3" s="389" t="str">
        <f>soupisky!B$3</f>
        <v>mladší žákyně </v>
      </c>
      <c r="D3" s="389"/>
      <c r="E3" s="339"/>
      <c r="F3" s="49"/>
      <c r="G3" s="49"/>
      <c r="H3" s="49"/>
      <c r="I3" s="2"/>
      <c r="K3" s="2"/>
      <c r="L3" s="50"/>
    </row>
    <row r="4" ht="13.5" thickBot="1"/>
    <row r="5" spans="1:17" ht="13.5" thickBot="1">
      <c r="A5" s="141" t="s">
        <v>72</v>
      </c>
      <c r="B5" s="18" t="s">
        <v>73</v>
      </c>
      <c r="C5" s="262" t="s">
        <v>85</v>
      </c>
      <c r="D5" s="262" t="s">
        <v>85</v>
      </c>
      <c r="E5" s="266" t="s">
        <v>12</v>
      </c>
      <c r="F5" s="390" t="s">
        <v>145</v>
      </c>
      <c r="G5" s="391"/>
      <c r="H5" s="392"/>
      <c r="I5" s="267" t="s">
        <v>74</v>
      </c>
      <c r="J5" s="262" t="s">
        <v>75</v>
      </c>
      <c r="K5" s="262" t="s">
        <v>148</v>
      </c>
      <c r="L5" s="263" t="s">
        <v>15</v>
      </c>
      <c r="Q5" s="2"/>
    </row>
    <row r="6" spans="1:18" ht="12.75">
      <c r="A6" s="224">
        <v>1</v>
      </c>
      <c r="B6" s="225" t="str">
        <f>soupisky!$B$42</f>
        <v>Gymnázium Dr.Randy</v>
      </c>
      <c r="C6" s="226">
        <f>soupisky!J$72</f>
        <v>5838</v>
      </c>
      <c r="D6" s="226">
        <f>soupisky!J$72</f>
        <v>5838</v>
      </c>
      <c r="E6" s="227">
        <f>IF(SMALL(soupisky!F$48:F$50,1)=0,IF(SMALL(soupisky!F$48:F$50,2)=0,SMALL(soupisky!F$48:F$50,3),SMALL(soupisky!F$48:F$50,2)),SMALL(soupisky!F$48:F$50,1))</f>
        <v>8.75</v>
      </c>
      <c r="F6">
        <f>TRUNC($Q6/60)</f>
        <v>2</v>
      </c>
      <c r="G6" s="222" t="s">
        <v>150</v>
      </c>
      <c r="H6" s="260">
        <f>IF(F6=0,0,Q6+R6)</f>
        <v>4.689999999999998</v>
      </c>
      <c r="I6" s="261">
        <f>MAX(soupisky!F$54:F$56)</f>
        <v>145</v>
      </c>
      <c r="J6" s="228">
        <f>MAX(soupisky!F$57:F$59)</f>
        <v>471</v>
      </c>
      <c r="K6" s="227">
        <f>MAX(soupisky!F$60:F$62)</f>
        <v>45.7</v>
      </c>
      <c r="L6" s="229">
        <f>IF(SMALL(soupisky!F$63:F$67,1)=0,SMALL(soupisky!F$63:F$67,2),SMALL(soupisky!F$63:F$67,1))</f>
        <v>32.77</v>
      </c>
      <c r="N6" s="252"/>
      <c r="P6" s="29">
        <f aca="true" t="shared" si="0" ref="P6:P21">F6</f>
        <v>2</v>
      </c>
      <c r="Q6" s="252">
        <f>IF(SMALL(soupisky!L$13:L$15,1)=0,IF(SMALL(soupisky!L$13:L$15,2)=0,SMALL(soupisky!L$13:L$15,3),SMALL(soupisky!L$13:L$15,2)),SMALL(soupisky!L$13:L$15,1))</f>
        <v>124.69</v>
      </c>
      <c r="R6">
        <f aca="true" t="shared" si="1" ref="R6:R21">IF(P6=1,-60,-120)</f>
        <v>-120</v>
      </c>
    </row>
    <row r="7" spans="1:18" ht="12.75">
      <c r="A7" s="160"/>
      <c r="B7" s="67"/>
      <c r="C7" s="67"/>
      <c r="D7" s="67">
        <f>IF(D$1=1,"",D6)</f>
        <v>5838</v>
      </c>
      <c r="E7" s="107">
        <f>IF(SMALL(soupisky!$F$48:$F$50,2)=0,0,IF(SMALL(soupisky!$F$48:$F$50,1)=0,MAX(soupisky!$F$48:$F$50),SUM(soupisky!F$48:F$50)-MAX(soupisky!F$48:F$50)-MIN(soupisky!F$48:F$50)))</f>
        <v>8.849999999999998</v>
      </c>
      <c r="F7" s="52">
        <f>TRUNC($Q7/60)</f>
        <v>2</v>
      </c>
      <c r="G7" s="223" t="s">
        <v>150</v>
      </c>
      <c r="H7" s="233">
        <f>IF(F7=0,0,Q7+R7)</f>
        <v>9.25</v>
      </c>
      <c r="I7" s="258">
        <f>SUM(soupisky!F$54:F$56)-MAX(soupisky!F$54:F$56)-MIN(soupisky!F$54:F$56)</f>
        <v>145</v>
      </c>
      <c r="J7" s="159">
        <f>SUM(soupisky!F$57:F$59)-MAX(soupisky!F$57:F$59)-MIN(soupisky!F$57:F$59)</f>
        <v>430</v>
      </c>
      <c r="K7" s="107">
        <f>SUM(soupisky!F$60:F$62)-MAX(soupisky!F$60:F$62)-MIN(soupisky!F$60:F$62)</f>
        <v>37.449999999999996</v>
      </c>
      <c r="L7" s="180"/>
      <c r="N7" s="252"/>
      <c r="P7" s="29">
        <f t="shared" si="0"/>
        <v>2</v>
      </c>
      <c r="Q7" s="252">
        <f>IF(SMALL(soupisky!L$13:L$15,2)=0,0,IF(SMALL(soupisky!L$13:L$15,1)=0,MAX(soupisky!L$13:L$15),SUM(soupisky!L$13:L$15)-MAX(soupisky!L$13:L$15)-MIN(soupisky!L$13:L$15)))</f>
        <v>129.25</v>
      </c>
      <c r="R7">
        <f t="shared" si="1"/>
        <v>-120</v>
      </c>
    </row>
    <row r="8" spans="1:18" ht="12.75">
      <c r="A8" s="160">
        <v>2</v>
      </c>
      <c r="B8" s="157" t="str">
        <f>soupisky!$B$156</f>
        <v>Základní škola Jablonec nad Nisou</v>
      </c>
      <c r="C8" s="158">
        <f>soupisky!J$186</f>
        <v>5535</v>
      </c>
      <c r="D8" s="158">
        <f>soupisky!J$186</f>
        <v>5535</v>
      </c>
      <c r="E8" s="107">
        <f>IF(SMALL(soupisky!F$162:F$164,1)=0,IF(SMALL(soupisky!F$162:F$164,2)=0,SMALL(soupisky!F$162:F$164,3),SMALL(soupisky!F$162:F$164,2)),SMALL(soupisky!F$162:F$164,1))</f>
        <v>8.71</v>
      </c>
      <c r="F8">
        <f>TRUNC($Q8/60)</f>
        <v>0</v>
      </c>
      <c r="G8" s="222" t="s">
        <v>150</v>
      </c>
      <c r="H8" s="260">
        <f>IF(F8=0,0,Q8+R8)</f>
        <v>0</v>
      </c>
      <c r="I8" s="258">
        <f>MAX(soupisky!F$168:F$170)</f>
        <v>157</v>
      </c>
      <c r="J8" s="159">
        <f>MAX(soupisky!F$171:F$173)</f>
        <v>450</v>
      </c>
      <c r="K8" s="107">
        <f>MAX(soupisky!F$174:F$176)</f>
        <v>43.64</v>
      </c>
      <c r="L8" s="180">
        <f>IF(SMALL(soupisky!F$177:F$181,1)=0,SMALL(soupisky!F$177:F$181,2),SMALL(soupisky!F$177:F$181,1))</f>
        <v>33.75</v>
      </c>
      <c r="N8" s="252"/>
      <c r="P8" s="29">
        <f t="shared" si="0"/>
        <v>0</v>
      </c>
      <c r="Q8" s="252">
        <f>IF(SMALL(soupisky!L$241:L$243,1)=0,IF(SMALL(soupisky!L$241:L$243,2)=0,SMALL(soupisky!L$241:L$243,3),SMALL(soupisky!L$241:L$243,2)),SMALL(soupisky!L$241:L$243,1))</f>
        <v>0</v>
      </c>
      <c r="R8">
        <f t="shared" si="1"/>
        <v>-120</v>
      </c>
    </row>
    <row r="9" spans="1:18" ht="12.75">
      <c r="A9" s="160"/>
      <c r="B9" s="67"/>
      <c r="C9" s="67"/>
      <c r="D9" s="67">
        <f>IF(D$1=1,"",D8)</f>
        <v>5535</v>
      </c>
      <c r="E9" s="107">
        <f>IF(SMALL(soupisky!$F$162:$F$164,2)=0,0,IF(SMALL(soupisky!$F$162:$F$164,1)=0,MAX(soupisky!$F$162:$F$164),SUM(soupisky!F$162:F$164)-MAX(soupisky!F$162:F$164)-MIN(soupisky!F$162:F$164)))</f>
        <v>9.079999999999998</v>
      </c>
      <c r="F9" s="52">
        <f>TRUNC($Q9/60)</f>
        <v>0</v>
      </c>
      <c r="G9" s="223" t="s">
        <v>150</v>
      </c>
      <c r="H9" s="233">
        <f>IF(F9=0,0,Q9+R9)</f>
        <v>0</v>
      </c>
      <c r="I9" s="258">
        <f>SUM(soupisky!F$168:F$170)-MAX(soupisky!F$168:F$170)-MIN(soupisky!F$168:F$170)</f>
        <v>135</v>
      </c>
      <c r="J9" s="159">
        <f>SUM(soupisky!F$171:F$173)-MAX(soupisky!F$171:F$173)-MIN(soupisky!F$171:F$173)</f>
        <v>415</v>
      </c>
      <c r="K9" s="107">
        <f>SUM(soupisky!F$174:F$176)-MAX(soupisky!F$174:F$176)-MIN(soupisky!F$174:F$176)</f>
        <v>42.59</v>
      </c>
      <c r="L9" s="180"/>
      <c r="N9" s="252"/>
      <c r="P9" s="29">
        <f t="shared" si="0"/>
        <v>0</v>
      </c>
      <c r="Q9" s="252">
        <f>IF(SMALL(soupisky!$F$241:$F$243,2)=0,0,IF(SMALL(soupisky!$F$241:$F$243,1)=0,MAX(soupisky!$F$241:$F$243),SUM(soupisky!L$241:L$243)-MAX(soupisky!L$241:L$243)-MIN(soupisky!L$241:L$243)))</f>
        <v>0</v>
      </c>
      <c r="R9">
        <f t="shared" si="1"/>
        <v>-120</v>
      </c>
    </row>
    <row r="10" spans="1:18" ht="12.75">
      <c r="A10" s="160">
        <v>3</v>
      </c>
      <c r="B10" s="157" t="str">
        <f>soupisky!B194</f>
        <v>ZŠ U lesa Nový Bor</v>
      </c>
      <c r="C10" s="158">
        <f>soupisky!J$224</f>
        <v>4937</v>
      </c>
      <c r="D10" s="158">
        <f>soupisky!J$224</f>
        <v>4937</v>
      </c>
      <c r="E10" s="107">
        <f>IF(SMALL(soupisky!F$200:F$202,1)=0,IF(SMALL(soupisky!F$200:F$202,2)=0,SMALL(soupisky!F$200:F$202,3),SMALL(soupisky!F$200:F$202,2)),SMALL(soupisky!F$200:F$202,1))</f>
        <v>8.56</v>
      </c>
      <c r="F10">
        <f>TRUNC($Q10/60)</f>
        <v>1</v>
      </c>
      <c r="G10" s="222" t="s">
        <v>150</v>
      </c>
      <c r="H10" s="260">
        <f>IF(F10=0,0,Q10+R10)</f>
        <v>49.47</v>
      </c>
      <c r="I10" s="258">
        <f>MAX(soupisky!F$206:F$208)</f>
        <v>145</v>
      </c>
      <c r="J10" s="159">
        <f>MAX(soupisky!F$209:F$211)</f>
        <v>406</v>
      </c>
      <c r="K10" s="107">
        <f>MAX(soupisky!F$212:F$214)</f>
        <v>38.18</v>
      </c>
      <c r="L10" s="180">
        <f>IF(SMALL(soupisky!F$215:F$219,1)=0,SMALL(soupisky!F$215:F$219,2),SMALL(soupisky!F$215:F$219,1))</f>
        <v>34.87</v>
      </c>
      <c r="N10" s="252"/>
      <c r="P10" s="29">
        <f t="shared" si="0"/>
        <v>1</v>
      </c>
      <c r="Q10" s="252">
        <f>IF(SMALL(soupisky!L$51:L$53,1)=0,IF(SMALL(soupisky!L$51:L$53,2)=0,SMALL(soupisky!L$51:L$53,3),SMALL(soupisky!L$51:L$53,2)),SMALL(soupisky!L$51:L$53,1))</f>
        <v>109.47</v>
      </c>
      <c r="R10">
        <f t="shared" si="1"/>
        <v>-60</v>
      </c>
    </row>
    <row r="11" spans="1:18" ht="12.75">
      <c r="A11" s="160"/>
      <c r="B11" s="67"/>
      <c r="C11" s="67"/>
      <c r="D11" s="67">
        <f>IF(D$1=1,"",D10)</f>
        <v>4937</v>
      </c>
      <c r="E11" s="107">
        <f>IF(SMALL(soupisky!F$200:F$202,2)=0,0,IF(SMALL(soupisky!F$200:F$202,1)=0,MAX(soupisky!F$200:F$202),SUM(soupisky!F$200:F$202)-MAX(soupisky!F$200:F$202)-MIN(soupisky!F$200:F$202)))</f>
        <v>8.710000000000003</v>
      </c>
      <c r="F11" s="52">
        <f>TRUNC($Q11/60)</f>
        <v>1</v>
      </c>
      <c r="G11" s="223" t="s">
        <v>150</v>
      </c>
      <c r="H11" s="233">
        <f>IF(F11=0,0,Q11+R11)</f>
        <v>51.400000000000034</v>
      </c>
      <c r="I11" s="258">
        <f>SUM(soupisky!F$206:F$208)-MAX(soupisky!F$206:F$208)-MIN(soupisky!F$206:F$208)</f>
        <v>125</v>
      </c>
      <c r="J11" s="159">
        <f>SUM(soupisky!F$209:F$211)-MAX(soupisky!F$209:F$211)-MIN(soupisky!F$209:F$211)</f>
        <v>391</v>
      </c>
      <c r="K11" s="107">
        <f>SUM(soupisky!F$212:F$214)-MAX(soupisky!F$212:F$214)-MIN(soupisky!F$212:F$214)</f>
        <v>32.95</v>
      </c>
      <c r="L11" s="180"/>
      <c r="N11" s="252"/>
      <c r="P11" s="29">
        <f t="shared" si="0"/>
        <v>1</v>
      </c>
      <c r="Q11" s="252">
        <f>IF(SMALL(soupisky!$L$51:$L$53,2)=0,0,IF(SMALL(soupisky!$L$51:$L$53,1)=0,MAX(soupisky!$L$51:$L$53),SUM(soupisky!L$51:L$53)-MAX(soupisky!L$51:L$53)-MIN(soupisky!L$51:L$53)))</f>
        <v>111.40000000000003</v>
      </c>
      <c r="R11">
        <f t="shared" si="1"/>
        <v>-60</v>
      </c>
    </row>
    <row r="12" spans="1:18" ht="12.75">
      <c r="A12" s="160">
        <v>4</v>
      </c>
      <c r="B12" s="157" t="str">
        <f>soupisky!$B$118</f>
        <v>ZŠ Jilemnice, Komenského 288</v>
      </c>
      <c r="C12" s="158">
        <f>soupisky!J$148</f>
        <v>4808</v>
      </c>
      <c r="D12" s="158">
        <f>soupisky!J$148</f>
        <v>4808</v>
      </c>
      <c r="E12" s="107">
        <f>IF(SMALL(soupisky!F$124:F$126,1)=0,IF(SMALL(soupisky!F$124:F$126,2)=0,SMALL(soupisky!F$124:F$126,3),SMALL(soupisky!F$124:F$126,2)),SMALL(soupisky!F$124:F$126,1))</f>
        <v>8.84</v>
      </c>
      <c r="F12">
        <f>TRUNC($Q12/60)</f>
        <v>1</v>
      </c>
      <c r="G12" s="222" t="s">
        <v>150</v>
      </c>
      <c r="H12" s="260">
        <f>IF(F12=0,0,Q12+R12)</f>
        <v>54.77000000000001</v>
      </c>
      <c r="I12" s="258">
        <f>MAX(soupisky!F$130:F$132)</f>
        <v>125</v>
      </c>
      <c r="J12" s="159">
        <f>MAX(soupisky!F$133:F$135)</f>
        <v>408</v>
      </c>
      <c r="K12" s="107">
        <f>MAX(soupisky!F$136:F$138)</f>
        <v>35.55</v>
      </c>
      <c r="L12" s="180">
        <f>IF(SMALL(soupisky!F$139:F$143,1)=0,SMALL(soupisky!F$139:F$143,2),SMALL(soupisky!F$139:F$143,1))</f>
        <v>34</v>
      </c>
      <c r="N12" s="252"/>
      <c r="P12" s="29">
        <f t="shared" si="0"/>
        <v>1</v>
      </c>
      <c r="Q12" s="252">
        <f>IF(SMALL(soupisky!L$203:L$205,1)=0,IF(SMALL(soupisky!L$203:L$205,2)=0,SMALL(soupisky!L$203:L$205,3),SMALL(soupisky!L$203:L$205,2)),SMALL(soupisky!L$203:L$205,1))</f>
        <v>114.77000000000001</v>
      </c>
      <c r="R12">
        <f t="shared" si="1"/>
        <v>-60</v>
      </c>
    </row>
    <row r="13" spans="1:18" ht="12.75">
      <c r="A13" s="160"/>
      <c r="B13" s="67"/>
      <c r="C13" s="67"/>
      <c r="D13" s="67">
        <f>IF(D$1=1,"",D12)</f>
        <v>4808</v>
      </c>
      <c r="E13" s="107">
        <f>IF(SMALL(soupisky!$F$124:$F$126,2)=0,0,IF(SMALL(soupisky!$F$124:$F$126,1)=0,MAX(soupisky!$F$124:$F$126),SUM(soupisky!F$124:F$126)-MAX(soupisky!F$124:F$126)-MIN(soupisky!F$124:F$126)))</f>
        <v>9.07</v>
      </c>
      <c r="F13" s="52">
        <f>TRUNC($Q13/60)</f>
        <v>2</v>
      </c>
      <c r="G13" s="223" t="s">
        <v>150</v>
      </c>
      <c r="H13" s="233">
        <f>IF(F13=0,0,Q13+R13)</f>
        <v>1.4300000000000068</v>
      </c>
      <c r="I13" s="258">
        <f>SUM(soupisky!F$130:F$132)-MAX(soupisky!F$130:F$132)-MIN(soupisky!F$130:F$132)</f>
        <v>125</v>
      </c>
      <c r="J13" s="159">
        <f>SUM(soupisky!F$133:F$135)-MAX(soupisky!F$133:F$135)-MIN(soupisky!F$133:F$135)</f>
        <v>391</v>
      </c>
      <c r="K13" s="107">
        <f>SUM(soupisky!F$136:F$138)-MAX(soupisky!F$136:F$138)-MIN(soupisky!F$136:F$138)</f>
        <v>33.4</v>
      </c>
      <c r="L13" s="180"/>
      <c r="N13" s="252"/>
      <c r="P13" s="29">
        <f t="shared" si="0"/>
        <v>2</v>
      </c>
      <c r="Q13" s="252">
        <f>IF(SMALL(soupisky!L$203:L$205,2)=0,0,IF(SMALL(soupisky!L$203:L$205,1)=0,MAX(soupisky!L$203:L$205),SUM(soupisky!L$203:L$205)-MAX(soupisky!L$203:L$205)-MIN(soupisky!L$203:L$205)))</f>
        <v>121.43</v>
      </c>
      <c r="R13">
        <f t="shared" si="1"/>
        <v>-120</v>
      </c>
    </row>
    <row r="14" spans="1:18" ht="12.75">
      <c r="A14" s="160">
        <v>5</v>
      </c>
      <c r="B14" s="157" t="str">
        <f>soupisky!$B$80</f>
        <v>Základní škola T.G. Masaryka</v>
      </c>
      <c r="C14" s="158">
        <f>soupisky!J$110</f>
        <v>4506</v>
      </c>
      <c r="D14" s="158">
        <f>soupisky!J$110</f>
        <v>4506</v>
      </c>
      <c r="E14" s="107">
        <f>IF(SMALL(soupisky!F$86:F$88,1)=0,IF(SMALL(soupisky!F$86:F$88,2)=0,SMALL(soupisky!F$86:F$88,3),SMALL(soupisky!F$86:F$88,2)),SMALL(soupisky!F$86:F$88,1))</f>
        <v>9.14</v>
      </c>
      <c r="F14" s="52">
        <f>TRUNC($Q14/60)</f>
        <v>1</v>
      </c>
      <c r="G14" s="222" t="s">
        <v>150</v>
      </c>
      <c r="H14" s="260">
        <f>IF(F14=0,0,Q14+R14)</f>
        <v>52.00999999999999</v>
      </c>
      <c r="I14" s="258">
        <f>MAX(soupisky!F$92:F$94)</f>
        <v>130</v>
      </c>
      <c r="J14" s="159">
        <f>MAX(soupisky!F$95:F$97)</f>
        <v>427</v>
      </c>
      <c r="K14" s="107">
        <f>MAX(soupisky!F$98:F$100)</f>
        <v>42.72</v>
      </c>
      <c r="L14" s="180">
        <f>IF(SMALL(soupisky!F$101:F$105,1)=0,SMALL(soupisky!F$101:F$105,2),SMALL(soupisky!F$101:F$105,1))</f>
        <v>35.45</v>
      </c>
      <c r="N14" s="252"/>
      <c r="P14" s="29">
        <f t="shared" si="0"/>
        <v>1</v>
      </c>
      <c r="Q14" s="252">
        <f>IF(SMALL(soupisky!L$165:L$167,1)=0,IF(SMALL(soupisky!L$165:L$167,2)=0,SMALL(soupisky!L$165:L$167,3),SMALL(soupisky!L$165:L$167,2)),SMALL(soupisky!L$165:L$167,1))</f>
        <v>112.00999999999999</v>
      </c>
      <c r="R14">
        <f t="shared" si="1"/>
        <v>-60</v>
      </c>
    </row>
    <row r="15" spans="1:18" ht="12.75">
      <c r="A15" s="160"/>
      <c r="B15" s="67"/>
      <c r="C15" s="67"/>
      <c r="D15" s="67">
        <f>IF(D$1=1,"",D14)</f>
        <v>4506</v>
      </c>
      <c r="E15" s="107">
        <f>IF(SMALL(soupisky!$F$86:$F$88,2)=0,0,IF(SMALL(soupisky!$F$86:$F$88,1)=0,MAX(soupisky!$F$86:$F$88),SUM(soupisky!F$86:F$88)-MAX(soupisky!F$86:F$88)-MIN(soupisky!F$86:F$88)))</f>
        <v>9.43</v>
      </c>
      <c r="F15" s="52">
        <f>TRUNC($Q15/60)</f>
        <v>1</v>
      </c>
      <c r="G15" s="223" t="s">
        <v>150</v>
      </c>
      <c r="H15" s="233">
        <f>IF(F15=0,0,Q15+R15)</f>
        <v>59.35000000000002</v>
      </c>
      <c r="I15" s="258">
        <f>SUM(soupisky!F$92:F$94)-MAX(soupisky!F$92:F$94)-MIN(soupisky!F$92:F$94)</f>
        <v>125</v>
      </c>
      <c r="J15" s="159">
        <f>SUM(soupisky!F$95:F$97)-MAX(soupisky!F$95:F$97)-MIN(soupisky!F$95:F$97)</f>
        <v>397</v>
      </c>
      <c r="K15" s="107">
        <f>SUM(soupisky!F$98:F$100)-MAX(soupisky!F$98:F$100)-MIN(soupisky!F$98:F$100)</f>
        <v>40.7</v>
      </c>
      <c r="L15" s="180"/>
      <c r="N15" s="252"/>
      <c r="P15" s="29">
        <f t="shared" si="0"/>
        <v>1</v>
      </c>
      <c r="Q15" s="252">
        <f>IF(SMALL(soupisky!$L$165:$L$167,2)=0,0,IF(SMALL(soupisky!$L$165:$L$167,1)=0,MAX(soupisky!$L$165:$L$167),SUM(soupisky!L$165:L$167)-MAX(soupisky!L$165:L$167)-MIN(soupisky!L$165:L$167)))</f>
        <v>119.35000000000002</v>
      </c>
      <c r="R15">
        <f t="shared" si="1"/>
        <v>-60</v>
      </c>
    </row>
    <row r="16" spans="1:18" ht="12.75">
      <c r="A16" s="160">
        <v>6</v>
      </c>
      <c r="B16" s="157" t="str">
        <f>soupisky!B4</f>
        <v>ZŠ a MŠ Studenec</v>
      </c>
      <c r="C16" s="158">
        <f>soupisky!J$34</f>
        <v>4338</v>
      </c>
      <c r="D16" s="158">
        <f>soupisky!J$34</f>
        <v>4338</v>
      </c>
      <c r="E16" s="107">
        <f>IF(SMALL(soupisky!F10:F12,1)=0,IF(SMALL(soupisky!F10:F12,2)=0,SMALL(soupisky!F10:F12,3),SMALL(soupisky!F10:F12,2)),SMALL(soupisky!F10:F12,1))</f>
        <v>8.56</v>
      </c>
      <c r="F16" s="52">
        <f>TRUNC($Q16/60)</f>
        <v>1</v>
      </c>
      <c r="G16" s="222" t="s">
        <v>150</v>
      </c>
      <c r="H16" s="260">
        <f>IF(F16=0,0,Q16+R16)</f>
        <v>59.7</v>
      </c>
      <c r="I16" s="258">
        <f>MAX(soupisky!F$16:F$18)</f>
        <v>115</v>
      </c>
      <c r="J16" s="159">
        <f>MAX(soupisky!F$19:F$21)</f>
        <v>471</v>
      </c>
      <c r="K16" s="107">
        <f>MAX(soupisky!F$22:F$24)</f>
        <v>42.56</v>
      </c>
      <c r="L16" s="180">
        <f>IF(SMALL(soupisky!F$25:F$29,1)=0,SMALL(soupisky!F$25:F$29,2),SMALL(soupisky!F$25:F$29,1))</f>
        <v>35.63</v>
      </c>
      <c r="N16" s="252"/>
      <c r="P16" s="29">
        <f t="shared" si="0"/>
        <v>1</v>
      </c>
      <c r="Q16" s="252">
        <f>IF(SMALL(soupisky!L$89:L$91,1)=0,IF(SMALL(soupisky!L$89:L$91,2)=0,SMALL(soupisky!L$89:L$91,3),SMALL(soupisky!L$89:L$91,2)),SMALL(soupisky!L$89:L$91,1))</f>
        <v>119.7</v>
      </c>
      <c r="R16">
        <f t="shared" si="1"/>
        <v>-60</v>
      </c>
    </row>
    <row r="17" spans="1:18" ht="12.75">
      <c r="A17" s="160"/>
      <c r="B17" s="67"/>
      <c r="C17" s="67"/>
      <c r="D17" s="67">
        <f>IF(D$1=1,"",D16)</f>
        <v>4338</v>
      </c>
      <c r="E17" s="107">
        <f>IF(SMALL(soupisky!F10:F12,2)=0,0,IF(SMALL(soupisky!F10:F12,1)=0,MAX(soupisky!F10:F12),SUM(soupisky!F10:F12)-MAX(soupisky!F10:F12)-MIN(soupisky!F10:F12)))</f>
        <v>9.199999999999998</v>
      </c>
      <c r="F17" s="52">
        <f>TRUNC($Q17/60)</f>
        <v>2</v>
      </c>
      <c r="G17" s="223" t="s">
        <v>150</v>
      </c>
      <c r="H17" s="233">
        <f>IF(F17=0,0,Q17+R17)</f>
        <v>5.299999999999997</v>
      </c>
      <c r="I17" s="258">
        <f>SUM(soupisky!F$16:F$18)-MAX(soupisky!F$16:F$18)-MIN(soupisky!F$16:F$18)</f>
        <v>110</v>
      </c>
      <c r="J17" s="159">
        <f>SUM(soupisky!F$19:F$21)-MAX(soupisky!F$19:F$21)-MIN(soupisky!F$19:F$21)</f>
        <v>416</v>
      </c>
      <c r="K17" s="107">
        <f>SUM(soupisky!F$22:F$24)-MAX(soupisky!F$22:F$24)-MIN(soupisky!F$22:F$24)</f>
        <v>31.950000000000003</v>
      </c>
      <c r="L17" s="180"/>
      <c r="N17" s="252"/>
      <c r="P17" s="29">
        <f t="shared" si="0"/>
        <v>2</v>
      </c>
      <c r="Q17" s="252">
        <f>IF(SMALL(soupisky!$L$89:$L$91,2)=0,0,IF(SMALL(soupisky!$L$89:$L$91,1)=0,MAX(soupisky!$L$89:$L$91),SUM(soupisky!L$89:L$91)-MAX(soupisky!L$89:L$91)-MIN(soupisky!L$89:L$91)))</f>
        <v>125.3</v>
      </c>
      <c r="R17">
        <f t="shared" si="1"/>
        <v>-120</v>
      </c>
    </row>
    <row r="18" spans="1:18" ht="12.75">
      <c r="A18" s="160"/>
      <c r="B18" s="157">
        <f>soupisky!$B$232</f>
        <v>0</v>
      </c>
      <c r="C18" s="158">
        <f>soupisky!J$262</f>
        <v>0</v>
      </c>
      <c r="D18" s="158">
        <f>soupisky!J$262</f>
        <v>0</v>
      </c>
      <c r="E18" s="107">
        <f>IF(SMALL(soupisky!F$238:F$240,1)=0,IF(SMALL(soupisky!F$238:F$240,2)=0,SMALL(soupisky!F$238:F$240,3),SMALL(soupisky!F$238:F$240,2)),SMALL(soupisky!F$238:F$240,1))</f>
        <v>0</v>
      </c>
      <c r="F18" s="52">
        <f>TRUNC($Q18/60)</f>
        <v>0</v>
      </c>
      <c r="G18" s="222" t="s">
        <v>150</v>
      </c>
      <c r="H18" s="260">
        <f>IF(F18=0,0,Q18+R18)</f>
        <v>0</v>
      </c>
      <c r="I18" s="258">
        <f>MAX(soupisky!F$244:F$246)</f>
        <v>0</v>
      </c>
      <c r="J18" s="159">
        <f>MAX(soupisky!F$247:F$249)</f>
        <v>0</v>
      </c>
      <c r="K18" s="107">
        <f>MAX(soupisky!F$250:F$252)</f>
        <v>0</v>
      </c>
      <c r="L18" s="180">
        <f>IF(SMALL(soupisky!F$253:F$257,1)=0,SMALL(soupisky!F$253:F$257,2),SMALL(soupisky!F$253:F$257,1))</f>
        <v>0</v>
      </c>
      <c r="N18" s="252"/>
      <c r="P18" s="29">
        <f t="shared" si="0"/>
        <v>0</v>
      </c>
      <c r="Q18" s="252">
        <f>IF(SMALL(soupisky!$L$279:$L$281,1)=0,IF(SMALL(soupisky!$L$279:$L$281,2)=0,SMALL(soupisky!$L$279:$L$281,3),SMALL(soupisky!$L$279:$L$281,2)),SMALL(soupisky!$L$279:$L$281,1))</f>
        <v>0</v>
      </c>
      <c r="R18">
        <f t="shared" si="1"/>
        <v>-120</v>
      </c>
    </row>
    <row r="19" spans="1:18" ht="12.75">
      <c r="A19" s="160"/>
      <c r="B19" s="67"/>
      <c r="C19" s="67"/>
      <c r="D19" s="67">
        <f>IF(D$1=1,"",D18)</f>
        <v>0</v>
      </c>
      <c r="E19" s="107">
        <f>IF(SMALL(soupisky!$F$238:$F$240,2)=0,0,IF(SMALL(soupisky!$F$238:$F$240,1)=0,MAX(soupisky!$F$238:$F$240),SUM(soupisky!F$238:F$240)-MAX(soupisky!F$238:F$240)-MIN(soupisky!F$238:F$240)))</f>
        <v>0</v>
      </c>
      <c r="F19" s="52">
        <f>TRUNC($Q19/60)</f>
        <v>0</v>
      </c>
      <c r="G19" s="223" t="s">
        <v>150</v>
      </c>
      <c r="H19" s="233">
        <f>IF(F19=0,0,Q19+R19)</f>
        <v>0</v>
      </c>
      <c r="I19" s="258">
        <f>SUM(soupisky!F$244:F$246)-MAX(soupisky!F$244:F$246)-MIN(soupisky!F$244:F$246)</f>
        <v>0</v>
      </c>
      <c r="J19" s="159">
        <f>SUM(soupisky!F$247:F$249)-MAX(soupisky!F$247:F$249)-MIN(soupisky!F$247:F$249)</f>
        <v>0</v>
      </c>
      <c r="K19" s="107">
        <f>SUM(soupisky!F$250:F$252)-MAX(soupisky!F$250:F$252)-MIN(soupisky!F$250:F$252)</f>
        <v>0</v>
      </c>
      <c r="L19" s="180"/>
      <c r="N19" s="252"/>
      <c r="P19" s="29">
        <f t="shared" si="0"/>
        <v>0</v>
      </c>
      <c r="Q19" s="252">
        <f>IF(SMALL(soupisky!$L$279:$L$281,2)=0,0,IF(SMALL(soupisky!$L$279:$L$281,1)=0,MAX(soupisky!$L$279:$L$281),SUM(soupisky!$L$279:$L$281)-MAX(soupisky!$L$279:$L$281)-MIN(soupisky!$L$279:$L$281)))</f>
        <v>0</v>
      </c>
      <c r="R19">
        <f t="shared" si="1"/>
        <v>-120</v>
      </c>
    </row>
    <row r="20" spans="1:18" ht="12.75">
      <c r="A20" s="160"/>
      <c r="B20" s="157">
        <f>soupisky!B270</f>
        <v>0</v>
      </c>
      <c r="C20" s="158">
        <f>soupisky!J$300</f>
        <v>0</v>
      </c>
      <c r="D20" s="158">
        <f>soupisky!J$300</f>
        <v>0</v>
      </c>
      <c r="E20" s="107">
        <f>IF(SMALL(soupisky!$F$276:$F$278,1)=0,IF(SMALL(soupisky!$F$276:$F$278,2)=0,SMALL(soupisky!$F$276:$F$278,3),SMALL(soupisky!$F$276:$F$278,2)),SMALL(soupisky!$F$276:$F$278,1))</f>
        <v>0</v>
      </c>
      <c r="F20" s="52">
        <f>TRUNC($Q20/60)</f>
        <v>1</v>
      </c>
      <c r="G20" s="222" t="s">
        <v>150</v>
      </c>
      <c r="H20" s="260">
        <f>IF(F20=0,0,Q20+R20)</f>
        <v>46.96000000000001</v>
      </c>
      <c r="I20" s="258">
        <f>MAX(soupisky!F$282:F$284)</f>
        <v>0</v>
      </c>
      <c r="J20" s="159">
        <f>MAX(soupisky!F$285:F$287)</f>
        <v>0</v>
      </c>
      <c r="K20" s="107">
        <f>MAX(soupisky!F$288:F$290)</f>
        <v>0</v>
      </c>
      <c r="L20" s="180">
        <f>IF(SMALL(soupisky!F$291:F$295,1)=0,SMALL(soupisky!F$291:F$295,2),SMALL(soupisky!F$291:F$295,1))</f>
        <v>0</v>
      </c>
      <c r="N20" s="252"/>
      <c r="P20" s="29">
        <f t="shared" si="0"/>
        <v>1</v>
      </c>
      <c r="Q20" s="252">
        <f>IF(SMALL(soupisky!L$127:L$129,1)=0,IF(SMALL(soupisky!L$127:L$129,2)=0,SMALL(soupisky!L$127:L$129,3),SMALL(soupisky!L$127:L$129,2)),SMALL(soupisky!L$127:L$129,1))</f>
        <v>106.96000000000001</v>
      </c>
      <c r="R20">
        <f t="shared" si="1"/>
        <v>-60</v>
      </c>
    </row>
    <row r="21" spans="1:18" ht="13.5" thickBot="1">
      <c r="A21" s="161"/>
      <c r="B21" s="162"/>
      <c r="C21" s="162"/>
      <c r="D21" s="162">
        <f>IF(D$1=1,"",D20)</f>
        <v>0</v>
      </c>
      <c r="E21" s="164">
        <f>IF(SMALL(soupisky!$F$276:$F$278,2)=0,0,IF(SMALL(soupisky!$F$276:$F$278,1)=0,MAX(soupisky!$F$276:$F$278),SUM(soupisky!$F$276:$F$278)-MAX(soupisky!$F$276:$F$278)-MIN(soupisky!$F$276:$F$278)))</f>
        <v>0</v>
      </c>
      <c r="F21" s="268">
        <f>TRUNC($Q21/60)</f>
        <v>1</v>
      </c>
      <c r="G21" s="230" t="s">
        <v>150</v>
      </c>
      <c r="H21" s="234">
        <f>IF(F21=0,0,Q21+R21)</f>
        <v>56.190000000000026</v>
      </c>
      <c r="I21" s="259">
        <f>SUM(soupisky!F$282:F$284)-MAX(soupisky!F$282:F$284)-MIN(soupisky!F$282:F$284)</f>
        <v>0</v>
      </c>
      <c r="J21" s="163">
        <f>SUM(soupisky!F$285:F$287)-MAX(soupisky!F$285:F$287)-MIN(soupisky!F$285:F$287)</f>
        <v>0</v>
      </c>
      <c r="K21" s="164">
        <f>SUM(soupisky!F$288:F$290)-MAX(soupisky!F$288:F$290)-MIN(soupisky!F$288:F$290)</f>
        <v>0</v>
      </c>
      <c r="L21" s="181"/>
      <c r="N21" s="252"/>
      <c r="P21" s="29">
        <f t="shared" si="0"/>
        <v>1</v>
      </c>
      <c r="Q21" s="252">
        <f>IF(SMALL(soupisky!$L$127:$L$129,2)=0,0,IF(SMALL(soupisky!$L$127:$L$129,1)=0,MAX(soupisky!$L$127:$L$129),SUM(soupisky!L$127:L$129)-MAX(soupisky!L$127:L$129)-MIN(soupisky!L$127:L$129)))</f>
        <v>116.19000000000003</v>
      </c>
      <c r="R21">
        <f t="shared" si="1"/>
        <v>-60</v>
      </c>
    </row>
    <row r="22" spans="1:17" ht="12.75">
      <c r="A22" s="65"/>
      <c r="B22" s="124"/>
      <c r="C22" s="192"/>
      <c r="D22" s="192"/>
      <c r="E22" s="125"/>
      <c r="F22" s="193"/>
      <c r="G22" s="193"/>
      <c r="H22" s="193"/>
      <c r="I22" s="111"/>
      <c r="J22" s="111"/>
      <c r="K22" s="125"/>
      <c r="L22" s="125"/>
      <c r="Q22" s="2"/>
    </row>
    <row r="23" spans="1:12" ht="12.75">
      <c r="A23" s="65"/>
      <c r="B23" s="64"/>
      <c r="C23" s="64"/>
      <c r="D23" s="64"/>
      <c r="E23" s="125"/>
      <c r="F23" s="193"/>
      <c r="G23" s="193"/>
      <c r="H23" s="193"/>
      <c r="I23" s="111"/>
      <c r="J23" s="111"/>
      <c r="K23" s="125"/>
      <c r="L23" s="125"/>
    </row>
    <row r="24" spans="1:12" ht="12.75">
      <c r="A24" s="65"/>
      <c r="B24" s="172" t="s">
        <v>128</v>
      </c>
      <c r="C24" s="179" t="s">
        <v>130</v>
      </c>
      <c r="D24" s="177"/>
      <c r="E24" s="177"/>
      <c r="F24" s="193"/>
      <c r="G24" s="193"/>
      <c r="H24" s="193"/>
      <c r="I24" s="111"/>
      <c r="J24" s="111"/>
      <c r="K24" s="125"/>
      <c r="L24" s="125"/>
    </row>
    <row r="25" spans="1:12" ht="12.75">
      <c r="A25" s="65"/>
      <c r="B25" s="173" t="s">
        <v>177</v>
      </c>
      <c r="C25" s="179" t="s">
        <v>176</v>
      </c>
      <c r="D25" s="177"/>
      <c r="E25" s="177"/>
      <c r="F25" s="193"/>
      <c r="G25" s="193"/>
      <c r="H25" s="193"/>
      <c r="I25" s="111"/>
      <c r="J25" s="111"/>
      <c r="K25" s="125"/>
      <c r="L25" s="125"/>
    </row>
    <row r="26" spans="1:12" ht="12.75">
      <c r="A26" s="65"/>
      <c r="B26" s="173" t="s">
        <v>127</v>
      </c>
      <c r="F26" s="193"/>
      <c r="G26" s="193"/>
      <c r="H26" s="193"/>
      <c r="I26" s="111"/>
      <c r="J26" s="111"/>
      <c r="K26" s="125"/>
      <c r="L26" s="125"/>
    </row>
    <row r="27" spans="1:12" ht="12.75">
      <c r="A27" s="65"/>
      <c r="B27" s="173" t="s">
        <v>175</v>
      </c>
      <c r="F27" s="193"/>
      <c r="G27" s="193"/>
      <c r="H27" s="193"/>
      <c r="I27" s="111"/>
      <c r="J27" s="111"/>
      <c r="K27" s="125"/>
      <c r="L27" s="125"/>
    </row>
    <row r="28" spans="1:12" ht="12.75">
      <c r="A28" s="65"/>
      <c r="B28" s="124"/>
      <c r="C28" s="192"/>
      <c r="D28" s="192"/>
      <c r="E28" s="125"/>
      <c r="F28" s="193"/>
      <c r="G28" s="193"/>
      <c r="H28" s="193"/>
      <c r="I28" s="111"/>
      <c r="J28" s="111"/>
      <c r="K28" s="125"/>
      <c r="L28" s="125"/>
    </row>
    <row r="29" spans="1:12" ht="12.75">
      <c r="A29" s="65"/>
      <c r="B29" s="64"/>
      <c r="C29" s="64"/>
      <c r="D29" s="64"/>
      <c r="E29" s="125"/>
      <c r="F29" s="193"/>
      <c r="G29" s="193"/>
      <c r="H29" s="193"/>
      <c r="I29" s="111"/>
      <c r="J29" s="111"/>
      <c r="K29" s="125"/>
      <c r="L29" s="125"/>
    </row>
    <row r="30" spans="1:12" ht="12.75">
      <c r="A30" s="65"/>
      <c r="B30" s="124"/>
      <c r="C30" s="192"/>
      <c r="D30" s="192"/>
      <c r="E30" s="125"/>
      <c r="F30" s="193"/>
      <c r="G30" s="193"/>
      <c r="H30" s="193"/>
      <c r="I30" s="111"/>
      <c r="J30" s="111"/>
      <c r="K30" s="125"/>
      <c r="L30" s="125"/>
    </row>
    <row r="31" spans="1:12" ht="12.75">
      <c r="A31" s="65"/>
      <c r="B31" s="64"/>
      <c r="C31" s="64"/>
      <c r="D31" s="64"/>
      <c r="E31" s="125"/>
      <c r="F31" s="193"/>
      <c r="G31" s="193"/>
      <c r="H31" s="193"/>
      <c r="I31" s="111"/>
      <c r="J31" s="111"/>
      <c r="K31" s="125"/>
      <c r="L31" s="125"/>
    </row>
    <row r="32" spans="1:12" ht="12.75">
      <c r="A32" s="65"/>
      <c r="B32" s="124"/>
      <c r="C32" s="192"/>
      <c r="D32" s="192"/>
      <c r="E32" s="125"/>
      <c r="F32" s="193"/>
      <c r="G32" s="193"/>
      <c r="H32" s="193"/>
      <c r="I32" s="111"/>
      <c r="J32" s="111"/>
      <c r="K32" s="125"/>
      <c r="L32" s="125"/>
    </row>
    <row r="33" spans="1:12" ht="12.75">
      <c r="A33" s="65"/>
      <c r="B33" s="64"/>
      <c r="C33" s="64"/>
      <c r="D33" s="64"/>
      <c r="E33" s="125"/>
      <c r="F33" s="193"/>
      <c r="G33" s="193"/>
      <c r="H33" s="193"/>
      <c r="I33" s="111"/>
      <c r="J33" s="111"/>
      <c r="K33" s="125"/>
      <c r="L33" s="125"/>
    </row>
    <row r="34" spans="1:12" ht="12.75">
      <c r="A34" s="65"/>
      <c r="B34" s="124"/>
      <c r="C34" s="192"/>
      <c r="D34" s="192"/>
      <c r="E34" s="125"/>
      <c r="F34" s="193"/>
      <c r="G34" s="193"/>
      <c r="H34" s="193"/>
      <c r="I34" s="111"/>
      <c r="J34" s="111"/>
      <c r="K34" s="125"/>
      <c r="L34" s="125"/>
    </row>
    <row r="35" spans="1:12" ht="12.75">
      <c r="A35" s="65"/>
      <c r="B35" s="64"/>
      <c r="C35" s="64"/>
      <c r="D35" s="64"/>
      <c r="E35" s="125"/>
      <c r="F35" s="193"/>
      <c r="G35" s="193"/>
      <c r="H35" s="193"/>
      <c r="I35" s="111"/>
      <c r="J35" s="111"/>
      <c r="K35" s="125"/>
      <c r="L35" s="125"/>
    </row>
    <row r="36" spans="1:12" ht="12.75">
      <c r="A36" s="65"/>
      <c r="B36" s="124"/>
      <c r="C36" s="192"/>
      <c r="D36" s="192"/>
      <c r="E36" s="125"/>
      <c r="F36" s="193"/>
      <c r="G36" s="193"/>
      <c r="H36" s="193"/>
      <c r="I36" s="111"/>
      <c r="J36" s="111"/>
      <c r="K36" s="125"/>
      <c r="L36" s="125"/>
    </row>
    <row r="37" spans="1:12" ht="12.75">
      <c r="A37" s="65"/>
      <c r="B37" s="64"/>
      <c r="C37" s="64"/>
      <c r="D37" s="64"/>
      <c r="E37" s="125"/>
      <c r="F37" s="193"/>
      <c r="G37" s="193"/>
      <c r="H37" s="193"/>
      <c r="I37" s="111"/>
      <c r="J37" s="111"/>
      <c r="K37" s="125"/>
      <c r="L37" s="125"/>
    </row>
    <row r="38" spans="1:12" ht="12.75">
      <c r="A38" s="65"/>
      <c r="B38" s="124"/>
      <c r="C38" s="192"/>
      <c r="D38" s="192"/>
      <c r="E38" s="125"/>
      <c r="F38" s="193"/>
      <c r="G38" s="193"/>
      <c r="H38" s="193"/>
      <c r="I38" s="111"/>
      <c r="J38" s="111"/>
      <c r="K38" s="125"/>
      <c r="L38" s="125"/>
    </row>
    <row r="39" spans="1:12" ht="12.75">
      <c r="A39" s="65"/>
      <c r="B39" s="64"/>
      <c r="C39" s="64"/>
      <c r="D39" s="64"/>
      <c r="E39" s="125"/>
      <c r="F39" s="193"/>
      <c r="G39" s="193"/>
      <c r="H39" s="193"/>
      <c r="I39" s="111"/>
      <c r="J39" s="111"/>
      <c r="K39" s="125"/>
      <c r="L39" s="125"/>
    </row>
    <row r="40" spans="1:12" ht="12.75">
      <c r="A40" s="65"/>
      <c r="B40" s="124"/>
      <c r="C40" s="192"/>
      <c r="D40" s="192"/>
      <c r="E40" s="125"/>
      <c r="F40" s="193"/>
      <c r="G40" s="193"/>
      <c r="H40" s="193"/>
      <c r="I40" s="111"/>
      <c r="J40" s="111"/>
      <c r="K40" s="125"/>
      <c r="L40" s="125"/>
    </row>
    <row r="41" spans="1:12" ht="12.75">
      <c r="A41" s="65"/>
      <c r="B41" s="64"/>
      <c r="C41" s="64"/>
      <c r="D41" s="64"/>
      <c r="E41" s="125"/>
      <c r="F41" s="193"/>
      <c r="G41" s="193"/>
      <c r="H41" s="193"/>
      <c r="I41" s="111"/>
      <c r="J41" s="111"/>
      <c r="K41" s="125"/>
      <c r="L41" s="125"/>
    </row>
  </sheetData>
  <sheetProtection/>
  <mergeCells count="2">
    <mergeCell ref="C3:E3"/>
    <mergeCell ref="F5:H5"/>
  </mergeCells>
  <printOptions/>
  <pageMargins left="0.75" right="0.75" top="1" bottom="1" header="0.4921259845" footer="0.492125984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9"/>
  <sheetViews>
    <sheetView zoomScalePageLayoutView="0" workbookViewId="0" topLeftCell="A1">
      <selection activeCell="K106" sqref="K106"/>
    </sheetView>
  </sheetViews>
  <sheetFormatPr defaultColWidth="9.00390625" defaultRowHeight="12.75"/>
  <cols>
    <col min="1" max="1" width="6.75390625" style="0" customWidth="1"/>
    <col min="2" max="2" width="6.875" style="0" customWidth="1"/>
    <col min="3" max="3" width="23.00390625" style="0" customWidth="1"/>
    <col min="4" max="4" width="10.875" style="0" customWidth="1"/>
    <col min="5" max="5" width="20.125" style="0" customWidth="1"/>
    <col min="6" max="6" width="10.25390625" style="0" customWidth="1"/>
    <col min="7" max="7" width="2.25390625" style="0" customWidth="1"/>
    <col min="8" max="8" width="7.00390625" style="0" customWidth="1"/>
    <col min="9" max="9" width="0" style="0" hidden="1" customWidth="1"/>
  </cols>
  <sheetData>
    <row r="1" spans="1:8" ht="20.25">
      <c r="A1" s="288" t="s">
        <v>178</v>
      </c>
      <c r="B1" s="271"/>
      <c r="C1" s="289" t="s">
        <v>180</v>
      </c>
      <c r="D1" s="271"/>
      <c r="E1" s="271"/>
      <c r="F1" s="271"/>
      <c r="G1" s="271"/>
      <c r="H1" s="271"/>
    </row>
    <row r="2" spans="1:12" ht="15.75">
      <c r="A2" s="34" t="s">
        <v>47</v>
      </c>
      <c r="B2" s="34"/>
      <c r="D2" s="48" t="str">
        <f>soupisky!$B$6</f>
        <v>Krajské finále LK</v>
      </c>
      <c r="E2" s="35"/>
      <c r="F2" s="265"/>
      <c r="G2" s="35"/>
      <c r="J2" s="65"/>
      <c r="K2" s="176" t="s">
        <v>130</v>
      </c>
      <c r="L2" s="177"/>
    </row>
    <row r="3" spans="1:12" ht="12.75">
      <c r="A3" s="35" t="s">
        <v>48</v>
      </c>
      <c r="C3" s="49" t="str">
        <f>soupisky!$E$6</f>
        <v>Turnov</v>
      </c>
      <c r="D3" s="35"/>
      <c r="E3" s="35" t="s">
        <v>25</v>
      </c>
      <c r="F3" s="218">
        <f>soupisky!$H$6</f>
        <v>0</v>
      </c>
      <c r="G3" s="35"/>
      <c r="J3" s="65"/>
      <c r="K3" s="177" t="s">
        <v>154</v>
      </c>
      <c r="L3" s="176"/>
    </row>
    <row r="4" spans="2:12" ht="12.75">
      <c r="B4" s="35" t="s">
        <v>12</v>
      </c>
      <c r="D4" s="35" t="s">
        <v>50</v>
      </c>
      <c r="E4" s="49" t="str">
        <f>soupisky!$B$3</f>
        <v>mladší žákyně </v>
      </c>
      <c r="F4" s="49"/>
      <c r="G4" s="49"/>
      <c r="J4" s="65"/>
      <c r="L4" s="168"/>
    </row>
    <row r="5" spans="1:12" ht="25.5">
      <c r="A5" s="65" t="s">
        <v>36</v>
      </c>
      <c r="B5" s="130" t="s">
        <v>109</v>
      </c>
      <c r="C5" s="2" t="s">
        <v>31</v>
      </c>
      <c r="D5" s="131" t="s">
        <v>32</v>
      </c>
      <c r="E5" s="131" t="s">
        <v>33</v>
      </c>
      <c r="F5" s="131"/>
      <c r="G5" s="131"/>
      <c r="H5" s="65" t="s">
        <v>35</v>
      </c>
      <c r="I5" s="65"/>
      <c r="J5" s="133"/>
      <c r="L5" s="168"/>
    </row>
    <row r="6" spans="1:15" ht="12.75">
      <c r="A6" s="2"/>
      <c r="B6" s="2"/>
      <c r="C6" s="62" t="s">
        <v>38</v>
      </c>
      <c r="D6" s="2"/>
      <c r="E6" s="2"/>
      <c r="F6" s="2"/>
      <c r="G6" s="2"/>
      <c r="H6" s="2"/>
      <c r="I6" s="2"/>
      <c r="J6" s="2"/>
      <c r="K6" s="172" t="s">
        <v>128</v>
      </c>
      <c r="L6" s="173"/>
      <c r="M6" s="173"/>
      <c r="N6" s="173"/>
      <c r="O6" s="168"/>
    </row>
    <row r="7" spans="1:15" ht="12.75">
      <c r="A7" s="65">
        <v>1</v>
      </c>
      <c r="B7" s="2"/>
      <c r="C7" s="64" t="str">
        <f>soupisky!$C$10</f>
        <v>Šimáčková Jana</v>
      </c>
      <c r="D7" s="64">
        <f>soupisky!$D$10</f>
        <v>96</v>
      </c>
      <c r="E7" s="64" t="str">
        <f>soupisky!B4</f>
        <v>ZŠ a MŠ Studenec</v>
      </c>
      <c r="F7" s="64"/>
      <c r="G7" s="64"/>
      <c r="H7" s="123">
        <f>'60 m '!F8</f>
        <v>8.56</v>
      </c>
      <c r="I7" s="2"/>
      <c r="J7" s="2"/>
      <c r="K7" s="173" t="s">
        <v>155</v>
      </c>
      <c r="L7" s="173"/>
      <c r="M7" s="173"/>
      <c r="N7" s="173"/>
      <c r="O7" s="168"/>
    </row>
    <row r="8" spans="1:15" ht="12.75">
      <c r="A8" s="65">
        <v>2</v>
      </c>
      <c r="B8" s="2"/>
      <c r="C8" s="64" t="str">
        <f>soupisky!$C$48</f>
        <v>Vélová Adéla</v>
      </c>
      <c r="D8" s="64">
        <f>soupisky!$D$48</f>
        <v>95</v>
      </c>
      <c r="E8" s="64" t="str">
        <f>soupisky!$B$42</f>
        <v>Gymnázium Dr.Randy</v>
      </c>
      <c r="F8" s="64"/>
      <c r="G8" s="64"/>
      <c r="H8" s="123">
        <f>'60 m '!F9</f>
        <v>8.75</v>
      </c>
      <c r="I8" s="2"/>
      <c r="J8" s="2"/>
      <c r="K8" s="173" t="s">
        <v>129</v>
      </c>
      <c r="L8" s="173"/>
      <c r="M8" s="173"/>
      <c r="N8" s="173"/>
      <c r="O8" s="168"/>
    </row>
    <row r="9" spans="1:15" ht="12.75">
      <c r="A9" s="65">
        <v>3</v>
      </c>
      <c r="B9" s="2"/>
      <c r="C9" s="64" t="str">
        <f>soupisky!$C$86</f>
        <v>Kučerová Kristýna</v>
      </c>
      <c r="D9" s="64">
        <f>soupisky!$D$86</f>
        <v>1996</v>
      </c>
      <c r="E9" s="64" t="str">
        <f>soupisky!$B$80</f>
        <v>Základní škola T.G. Masaryka</v>
      </c>
      <c r="F9" s="64"/>
      <c r="G9" s="64"/>
      <c r="H9" s="123">
        <f>'60 m '!F10</f>
        <v>9.14</v>
      </c>
      <c r="I9" s="2"/>
      <c r="J9" s="2"/>
      <c r="K9" s="173" t="s">
        <v>127</v>
      </c>
      <c r="L9" s="173"/>
      <c r="M9" s="173"/>
      <c r="N9" s="173"/>
      <c r="O9" s="168"/>
    </row>
    <row r="10" spans="1:15" ht="12.75">
      <c r="A10" s="65">
        <v>4</v>
      </c>
      <c r="B10" s="2"/>
      <c r="C10" s="64" t="str">
        <f>soupisky!$C$124</f>
        <v>Janatová Katka</v>
      </c>
      <c r="D10" s="64" t="str">
        <f>soupisky!$D$124</f>
        <v>Katka</v>
      </c>
      <c r="E10" s="64" t="str">
        <f>soupisky!$B$118</f>
        <v>ZŠ Jilemnice, Komenského 288</v>
      </c>
      <c r="F10" s="64"/>
      <c r="G10" s="64"/>
      <c r="H10" s="123">
        <f>'60 m '!F11</f>
        <v>8.84</v>
      </c>
      <c r="I10" s="2"/>
      <c r="J10" s="2"/>
      <c r="K10" s="173" t="s">
        <v>156</v>
      </c>
      <c r="L10" s="173"/>
      <c r="M10" s="173"/>
      <c r="N10" s="173"/>
      <c r="O10" s="168"/>
    </row>
    <row r="11" spans="1:15" ht="12.75">
      <c r="A11" s="65">
        <v>5</v>
      </c>
      <c r="B11" s="2"/>
      <c r="C11" s="64" t="str">
        <f>soupisky!$C$162</f>
        <v>Hýsková Kateřina</v>
      </c>
      <c r="D11" s="64">
        <f>soupisky!$D$162</f>
        <v>1996</v>
      </c>
      <c r="E11" s="64" t="str">
        <f>soupisky!$B$156</f>
        <v>Základní škola Jablonec nad Nisou</v>
      </c>
      <c r="F11" s="64"/>
      <c r="G11" s="64"/>
      <c r="H11" s="123">
        <f>'60 m '!F12</f>
        <v>8.71</v>
      </c>
      <c r="I11" s="2"/>
      <c r="J11" s="2"/>
      <c r="O11" s="168"/>
    </row>
    <row r="12" spans="1:15" ht="12.75">
      <c r="A12" s="65">
        <v>6</v>
      </c>
      <c r="B12" s="2"/>
      <c r="C12" s="64" t="str">
        <f>soupisky!$C$200</f>
        <v>Vachtová Barbora</v>
      </c>
      <c r="D12" s="64">
        <f>soupisky!$D$200</f>
        <v>95</v>
      </c>
      <c r="E12" s="64" t="str">
        <f>soupisky!B194</f>
        <v>ZŠ U lesa Nový Bor</v>
      </c>
      <c r="F12" s="64"/>
      <c r="G12" s="64"/>
      <c r="H12" s="123">
        <f>'60 m '!F13</f>
        <v>8.56</v>
      </c>
      <c r="I12" s="2"/>
      <c r="J12" s="2"/>
      <c r="O12" s="168"/>
    </row>
    <row r="13" spans="1:15" ht="12.75">
      <c r="A13" s="65"/>
      <c r="B13" s="2"/>
      <c r="C13" s="2"/>
      <c r="D13" s="2"/>
      <c r="E13" s="2"/>
      <c r="F13" s="2"/>
      <c r="G13" s="2"/>
      <c r="H13" s="123"/>
      <c r="I13" s="2"/>
      <c r="J13" s="2"/>
      <c r="O13" s="168"/>
    </row>
    <row r="14" spans="1:15" ht="12.75">
      <c r="A14" s="65"/>
      <c r="B14" s="2"/>
      <c r="C14" s="62" t="s">
        <v>106</v>
      </c>
      <c r="D14" s="64"/>
      <c r="E14" s="64"/>
      <c r="F14" s="64"/>
      <c r="G14" s="64"/>
      <c r="H14" s="123"/>
      <c r="I14" s="2"/>
      <c r="J14" s="2"/>
      <c r="O14" s="168"/>
    </row>
    <row r="15" spans="1:15" ht="12.75">
      <c r="A15" s="65">
        <v>1</v>
      </c>
      <c r="B15" s="2"/>
      <c r="C15" s="64">
        <f>soupisky!$C$238</f>
        <v>0</v>
      </c>
      <c r="D15" s="64">
        <f>soupisky!$D$238</f>
        <v>0</v>
      </c>
      <c r="E15" s="64">
        <f>soupisky!$B$232</f>
        <v>0</v>
      </c>
      <c r="F15" s="64"/>
      <c r="G15" s="64"/>
      <c r="H15" s="123">
        <f>'60 m '!F16</f>
        <v>0</v>
      </c>
      <c r="I15" s="2"/>
      <c r="J15" s="2"/>
      <c r="K15" s="172" t="s">
        <v>128</v>
      </c>
      <c r="L15" s="173"/>
      <c r="M15" s="173"/>
      <c r="N15" s="173"/>
      <c r="O15" s="168"/>
    </row>
    <row r="16" spans="1:15" ht="12.75">
      <c r="A16" s="65">
        <v>2</v>
      </c>
      <c r="B16" s="2"/>
      <c r="C16" s="64">
        <f>soupisky!C$276</f>
        <v>0</v>
      </c>
      <c r="D16" s="64">
        <f>soupisky!D$276</f>
        <v>0</v>
      </c>
      <c r="E16" s="64">
        <f>soupisky!$B$270</f>
        <v>0</v>
      </c>
      <c r="F16" s="64"/>
      <c r="G16" s="64"/>
      <c r="H16" s="123">
        <f>'60 m '!F17</f>
        <v>0</v>
      </c>
      <c r="I16" s="2"/>
      <c r="J16" s="2"/>
      <c r="K16" s="173" t="s">
        <v>157</v>
      </c>
      <c r="L16" s="173"/>
      <c r="M16" s="173"/>
      <c r="N16" s="173"/>
      <c r="O16" s="168"/>
    </row>
    <row r="17" spans="1:15" ht="12.75">
      <c r="A17" s="65">
        <v>3</v>
      </c>
      <c r="B17" s="2"/>
      <c r="C17" s="64" t="str">
        <f>soupisky!$C$11</f>
        <v>Holečková Laďka</v>
      </c>
      <c r="D17" s="64">
        <f>soupisky!$D$11</f>
        <v>96</v>
      </c>
      <c r="E17" s="64" t="str">
        <f>soupisky!B4</f>
        <v>ZŠ a MŠ Studenec</v>
      </c>
      <c r="F17" s="64"/>
      <c r="G17" s="64"/>
      <c r="H17" s="123">
        <f>'60 m '!F18</f>
        <v>9.2</v>
      </c>
      <c r="I17" s="2"/>
      <c r="J17" s="2"/>
      <c r="K17" s="173" t="s">
        <v>129</v>
      </c>
      <c r="L17" s="173"/>
      <c r="M17" s="173"/>
      <c r="N17" s="173"/>
      <c r="O17" s="168"/>
    </row>
    <row r="18" spans="1:15" ht="12.75">
      <c r="A18" s="65">
        <v>4</v>
      </c>
      <c r="B18" s="2"/>
      <c r="C18" s="64" t="str">
        <f>soupisky!$C$49</f>
        <v>Němečková Eliška</v>
      </c>
      <c r="D18" s="64">
        <f>soupisky!$D$49</f>
        <v>97</v>
      </c>
      <c r="E18" s="64" t="str">
        <f>soupisky!$B$42</f>
        <v>Gymnázium Dr.Randy</v>
      </c>
      <c r="F18" s="64"/>
      <c r="G18" s="64"/>
      <c r="H18" s="123">
        <f>'60 m '!F19</f>
        <v>9.09</v>
      </c>
      <c r="I18" s="2"/>
      <c r="J18" s="2"/>
      <c r="K18" s="173" t="s">
        <v>127</v>
      </c>
      <c r="L18" s="173"/>
      <c r="M18" s="173"/>
      <c r="N18" s="173"/>
      <c r="O18" s="168"/>
    </row>
    <row r="19" spans="1:15" ht="12.75">
      <c r="A19" s="65">
        <v>5</v>
      </c>
      <c r="B19" s="2"/>
      <c r="C19" s="64" t="str">
        <f>soupisky!$C$87</f>
        <v>Morávková Natálie</v>
      </c>
      <c r="D19" s="64">
        <f>soupisky!$D$87</f>
        <v>1995</v>
      </c>
      <c r="E19" s="64" t="str">
        <f>soupisky!$B$80</f>
        <v>Základní škola T.G. Masaryka</v>
      </c>
      <c r="F19" s="64"/>
      <c r="G19" s="64"/>
      <c r="H19" s="123">
        <f>'60 m '!F20</f>
        <v>9.73</v>
      </c>
      <c r="I19" s="2"/>
      <c r="J19" s="2"/>
      <c r="K19" s="173" t="s">
        <v>158</v>
      </c>
      <c r="L19" s="173"/>
      <c r="M19" s="173"/>
      <c r="N19" s="173"/>
      <c r="O19" s="168"/>
    </row>
    <row r="20" spans="1:15" ht="12.75">
      <c r="A20" s="65">
        <v>6</v>
      </c>
      <c r="B20" s="2"/>
      <c r="C20" s="64" t="str">
        <f>soupisky!$C$125</f>
        <v>Hanušová Nikola</v>
      </c>
      <c r="D20" s="64" t="str">
        <f>soupisky!$D$125</f>
        <v>Nikola</v>
      </c>
      <c r="E20" s="64" t="str">
        <f>soupisky!$B$118</f>
        <v>ZŠ Jilemnice, Komenského 288</v>
      </c>
      <c r="F20" s="64"/>
      <c r="G20" s="64"/>
      <c r="H20" s="123">
        <f>'60 m '!F21</f>
        <v>9.07</v>
      </c>
      <c r="I20" s="2"/>
      <c r="J20" s="2"/>
      <c r="O20" s="168"/>
    </row>
    <row r="21" spans="1:15" ht="12.75">
      <c r="A21" s="65"/>
      <c r="B21" s="2"/>
      <c r="C21" s="2"/>
      <c r="D21" s="2"/>
      <c r="E21" s="2"/>
      <c r="F21" s="2"/>
      <c r="G21" s="2"/>
      <c r="H21" s="123"/>
      <c r="I21" s="2"/>
      <c r="J21" s="2"/>
      <c r="O21" s="168"/>
    </row>
    <row r="22" spans="1:15" ht="12.75">
      <c r="A22" s="65"/>
      <c r="B22" s="2"/>
      <c r="C22" s="62" t="s">
        <v>107</v>
      </c>
      <c r="D22" s="64"/>
      <c r="E22" s="64"/>
      <c r="F22" s="64"/>
      <c r="G22" s="64"/>
      <c r="H22" s="123"/>
      <c r="I22" s="2"/>
      <c r="J22" s="2"/>
      <c r="O22" s="168"/>
    </row>
    <row r="23" spans="1:15" ht="12.75">
      <c r="A23" s="65">
        <v>1</v>
      </c>
      <c r="B23" s="2"/>
      <c r="C23" s="64" t="str">
        <f>soupisky!$C$163</f>
        <v>Wagnerová Veronika</v>
      </c>
      <c r="D23" s="64">
        <f>soupisky!$D$163</f>
        <v>1997</v>
      </c>
      <c r="E23" s="64" t="str">
        <f>soupisky!$B$156</f>
        <v>Základní škola Jablonec nad Nisou</v>
      </c>
      <c r="F23" s="64"/>
      <c r="G23" s="64"/>
      <c r="H23" s="123">
        <f>'60 m '!F24</f>
        <v>9.12</v>
      </c>
      <c r="I23" s="2"/>
      <c r="J23" s="2"/>
      <c r="K23" s="172" t="s">
        <v>128</v>
      </c>
      <c r="L23" s="173"/>
      <c r="M23" s="173"/>
      <c r="N23" s="173"/>
      <c r="O23" s="168"/>
    </row>
    <row r="24" spans="1:15" ht="12.75">
      <c r="A24" s="65">
        <v>2</v>
      </c>
      <c r="B24" s="2"/>
      <c r="C24" s="64" t="str">
        <f>soupisky!$C$201</f>
        <v>Radoňská Gabriela</v>
      </c>
      <c r="D24" s="64">
        <f>soupisky!$D$201</f>
        <v>96</v>
      </c>
      <c r="E24" s="64" t="str">
        <f>soupisky!B194</f>
        <v>ZŠ U lesa Nový Bor</v>
      </c>
      <c r="F24" s="64"/>
      <c r="G24" s="64"/>
      <c r="H24" s="123">
        <f>'60 m '!F25</f>
        <v>8.71</v>
      </c>
      <c r="I24" s="2"/>
      <c r="J24" s="2"/>
      <c r="K24" s="173" t="s">
        <v>159</v>
      </c>
      <c r="L24" s="173"/>
      <c r="M24" s="173"/>
      <c r="N24" s="173"/>
      <c r="O24" s="168"/>
    </row>
    <row r="25" spans="1:15" ht="12.75">
      <c r="A25" s="65">
        <v>3</v>
      </c>
      <c r="B25" s="2"/>
      <c r="C25" s="64">
        <f>soupisky!$C$239</f>
        <v>0</v>
      </c>
      <c r="D25" s="64">
        <f>soupisky!$D$239</f>
        <v>0</v>
      </c>
      <c r="E25" s="64">
        <f>soupisky!$B$232</f>
        <v>0</v>
      </c>
      <c r="F25" s="64"/>
      <c r="G25" s="64"/>
      <c r="H25" s="123">
        <f>'60 m '!F26</f>
        <v>0</v>
      </c>
      <c r="I25" s="2"/>
      <c r="J25" s="2"/>
      <c r="K25" s="173" t="s">
        <v>129</v>
      </c>
      <c r="L25" s="173"/>
      <c r="M25" s="173"/>
      <c r="N25" s="173"/>
      <c r="O25" s="168"/>
    </row>
    <row r="26" spans="1:15" ht="12.75">
      <c r="A26" s="65">
        <v>4</v>
      </c>
      <c r="B26" s="2"/>
      <c r="C26" s="64">
        <f>soupisky!C$277</f>
        <v>0</v>
      </c>
      <c r="D26" s="64">
        <f>soupisky!D$277</f>
        <v>0</v>
      </c>
      <c r="E26" s="64">
        <f>soupisky!$B$270</f>
        <v>0</v>
      </c>
      <c r="F26" s="64"/>
      <c r="G26" s="64"/>
      <c r="H26" s="123">
        <f>'60 m '!F27</f>
        <v>0</v>
      </c>
      <c r="I26" s="2"/>
      <c r="J26" s="2"/>
      <c r="K26" s="173" t="s">
        <v>127</v>
      </c>
      <c r="L26" s="173"/>
      <c r="M26" s="173"/>
      <c r="N26" s="173"/>
      <c r="O26" s="168"/>
    </row>
    <row r="27" spans="1:15" ht="12.75">
      <c r="A27" s="65">
        <v>5</v>
      </c>
      <c r="B27" s="2"/>
      <c r="C27" s="64" t="str">
        <f>soupisky!$C$12</f>
        <v>Čapková Andrea</v>
      </c>
      <c r="D27" s="64">
        <f>soupisky!$D$12</f>
        <v>96</v>
      </c>
      <c r="E27" s="64" t="str">
        <f>soupisky!B4</f>
        <v>ZŠ a MŠ Studenec</v>
      </c>
      <c r="F27" s="64"/>
      <c r="G27" s="64"/>
      <c r="H27" s="123">
        <f>'60 m '!F28</f>
        <v>9.67</v>
      </c>
      <c r="I27" s="2"/>
      <c r="J27" s="2"/>
      <c r="K27" s="173" t="s">
        <v>158</v>
      </c>
      <c r="L27" s="173"/>
      <c r="M27" s="173"/>
      <c r="N27" s="173"/>
      <c r="O27" s="168"/>
    </row>
    <row r="28" spans="1:15" ht="12.75">
      <c r="A28" s="65">
        <v>6</v>
      </c>
      <c r="B28" s="2"/>
      <c r="C28" s="64" t="str">
        <f>soupisky!$C$50</f>
        <v>Hanušová Kristýna</v>
      </c>
      <c r="D28" s="64">
        <f>soupisky!$D$50</f>
        <v>96</v>
      </c>
      <c r="E28" s="64" t="str">
        <f>soupisky!$B$42</f>
        <v>Gymnázium Dr.Randy</v>
      </c>
      <c r="F28" s="64"/>
      <c r="G28" s="64"/>
      <c r="H28" s="123">
        <f>'60 m '!F29</f>
        <v>8.85</v>
      </c>
      <c r="I28" s="2"/>
      <c r="J28" s="2"/>
      <c r="N28" s="168"/>
      <c r="O28" s="168"/>
    </row>
    <row r="29" spans="1:15" ht="12.75">
      <c r="A29" s="65"/>
      <c r="B29" s="2"/>
      <c r="C29" s="2"/>
      <c r="D29" s="2"/>
      <c r="E29" s="2"/>
      <c r="F29" s="2"/>
      <c r="G29" s="2"/>
      <c r="H29" s="123"/>
      <c r="I29" s="2"/>
      <c r="J29" s="2"/>
      <c r="N29" s="168"/>
      <c r="O29" s="168"/>
    </row>
    <row r="30" spans="1:15" ht="12.75">
      <c r="A30" s="65"/>
      <c r="B30" s="2"/>
      <c r="C30" s="62" t="s">
        <v>108</v>
      </c>
      <c r="D30" s="64"/>
      <c r="E30" s="64"/>
      <c r="F30" s="64"/>
      <c r="G30" s="64"/>
      <c r="H30" s="123"/>
      <c r="I30" s="2"/>
      <c r="J30" s="2"/>
      <c r="N30" s="168"/>
      <c r="O30" s="168"/>
    </row>
    <row r="31" spans="1:15" ht="12.75">
      <c r="A31" s="65">
        <v>1</v>
      </c>
      <c r="B31" s="2"/>
      <c r="C31" s="64" t="str">
        <f>soupisky!$C$88</f>
        <v>Tokarová Dominika</v>
      </c>
      <c r="D31" s="64">
        <f>soupisky!$D$88</f>
        <v>1995</v>
      </c>
      <c r="E31" s="64" t="str">
        <f>soupisky!$B$80</f>
        <v>Základní škola T.G. Masaryka</v>
      </c>
      <c r="F31" s="64"/>
      <c r="G31" s="64"/>
      <c r="H31" s="123">
        <f>'60 m '!F32</f>
        <v>9.43</v>
      </c>
      <c r="I31" s="2"/>
      <c r="J31" s="2"/>
      <c r="K31" s="172" t="s">
        <v>128</v>
      </c>
      <c r="L31" s="173"/>
      <c r="M31" s="173"/>
      <c r="N31" s="173"/>
      <c r="O31" s="168"/>
    </row>
    <row r="32" spans="1:15" ht="12.75">
      <c r="A32" s="65">
        <v>2</v>
      </c>
      <c r="B32" s="2"/>
      <c r="C32" s="64" t="str">
        <f>soupisky!$C$126</f>
        <v>Sedláčková Michaela</v>
      </c>
      <c r="D32" s="64" t="str">
        <f>soupisky!$D$126</f>
        <v>Michaela</v>
      </c>
      <c r="E32" s="64" t="str">
        <f>soupisky!$B$118</f>
        <v>ZŠ Jilemnice, Komenského 288</v>
      </c>
      <c r="F32" s="64"/>
      <c r="G32" s="64"/>
      <c r="H32" s="123">
        <f>'60 m '!F33</f>
        <v>9.21</v>
      </c>
      <c r="I32" s="2"/>
      <c r="J32" s="2"/>
      <c r="K32" s="173" t="s">
        <v>162</v>
      </c>
      <c r="L32" s="173"/>
      <c r="M32" s="173"/>
      <c r="N32" s="173"/>
      <c r="O32" s="168"/>
    </row>
    <row r="33" spans="1:15" ht="12.75">
      <c r="A33" s="65">
        <v>3</v>
      </c>
      <c r="B33" s="2"/>
      <c r="C33" s="64" t="str">
        <f>soupisky!$C$164</f>
        <v>Petrtýlová Kateřina</v>
      </c>
      <c r="D33" s="64">
        <f>soupisky!$D$164</f>
        <v>1996</v>
      </c>
      <c r="E33" s="64" t="str">
        <f>soupisky!$B$156</f>
        <v>Základní škola Jablonec nad Nisou</v>
      </c>
      <c r="F33" s="64"/>
      <c r="G33" s="64"/>
      <c r="H33" s="123">
        <f>'60 m '!F34</f>
        <v>9.08</v>
      </c>
      <c r="I33" s="2"/>
      <c r="J33" s="2"/>
      <c r="K33" s="173" t="s">
        <v>129</v>
      </c>
      <c r="L33" s="173"/>
      <c r="M33" s="173"/>
      <c r="N33" s="173"/>
      <c r="O33" s="168"/>
    </row>
    <row r="34" spans="1:15" ht="12.75">
      <c r="A34" s="65">
        <v>4</v>
      </c>
      <c r="B34" s="2"/>
      <c r="C34" s="64" t="str">
        <f>soupisky!$C$202</f>
        <v>Březinová Martina</v>
      </c>
      <c r="D34" s="64">
        <f>soupisky!$D$202</f>
        <v>97</v>
      </c>
      <c r="E34" s="64" t="str">
        <f>soupisky!B194</f>
        <v>ZŠ U lesa Nový Bor</v>
      </c>
      <c r="F34" s="64"/>
      <c r="G34" s="64"/>
      <c r="H34" s="123">
        <f>'60 m '!F35</f>
        <v>9.36</v>
      </c>
      <c r="I34" s="2"/>
      <c r="J34" s="2"/>
      <c r="K34" s="173" t="s">
        <v>127</v>
      </c>
      <c r="L34" s="173"/>
      <c r="M34" s="173"/>
      <c r="N34" s="173"/>
      <c r="O34" s="168"/>
    </row>
    <row r="35" spans="1:15" ht="12.75">
      <c r="A35" s="65">
        <v>5</v>
      </c>
      <c r="B35" s="2"/>
      <c r="C35" s="64">
        <f>soupisky!$C$240</f>
        <v>0</v>
      </c>
      <c r="D35" s="64">
        <f>soupisky!$D$240</f>
        <v>0</v>
      </c>
      <c r="E35" s="64">
        <f>soupisky!$B$232</f>
        <v>0</v>
      </c>
      <c r="F35" s="64"/>
      <c r="G35" s="64"/>
      <c r="H35" s="123">
        <f>'60 m '!F36</f>
        <v>0</v>
      </c>
      <c r="I35" s="2"/>
      <c r="J35" s="2"/>
      <c r="K35" s="173" t="s">
        <v>158</v>
      </c>
      <c r="L35" s="173"/>
      <c r="M35" s="173"/>
      <c r="N35" s="173"/>
      <c r="O35" s="168"/>
    </row>
    <row r="36" spans="1:15" ht="12.75">
      <c r="A36" s="65">
        <v>6</v>
      </c>
      <c r="B36" s="2"/>
      <c r="C36" s="64">
        <f>soupisky!C$278</f>
        <v>0</v>
      </c>
      <c r="D36" s="64">
        <f>soupisky!D$278</f>
        <v>0</v>
      </c>
      <c r="E36" s="64">
        <f>soupisky!$B$270</f>
        <v>0</v>
      </c>
      <c r="F36" s="64"/>
      <c r="G36" s="64"/>
      <c r="H36" s="123">
        <f>'60 m '!F37</f>
        <v>0</v>
      </c>
      <c r="I36" s="2"/>
      <c r="J36" s="2"/>
      <c r="O36" s="168"/>
    </row>
    <row r="37" ht="12.75">
      <c r="O37" s="168"/>
    </row>
    <row r="38" spans="1:15" ht="12.75">
      <c r="A38" s="2"/>
      <c r="B38" s="129"/>
      <c r="C38" s="2"/>
      <c r="D38" s="2"/>
      <c r="E38" s="2"/>
      <c r="F38" s="2"/>
      <c r="G38" s="2"/>
      <c r="H38" s="2"/>
      <c r="I38" s="2"/>
      <c r="J38" s="65"/>
      <c r="O38" s="168"/>
    </row>
    <row r="39" spans="1:15" ht="12.75">
      <c r="A39" s="2"/>
      <c r="B39" s="128" t="s">
        <v>145</v>
      </c>
      <c r="C39" s="2"/>
      <c r="D39" s="128"/>
      <c r="E39" s="124"/>
      <c r="F39" s="124"/>
      <c r="G39" s="124"/>
      <c r="H39" s="2"/>
      <c r="I39" s="2"/>
      <c r="J39" s="65"/>
      <c r="O39" s="168"/>
    </row>
    <row r="40" spans="1:15" ht="12.75">
      <c r="A40" s="2"/>
      <c r="B40" s="2"/>
      <c r="C40" s="62" t="s">
        <v>38</v>
      </c>
      <c r="D40" s="2"/>
      <c r="E40" s="2"/>
      <c r="F40" s="2"/>
      <c r="G40" s="2"/>
      <c r="H40" s="2"/>
      <c r="I40" s="2"/>
      <c r="J40" s="2"/>
      <c r="O40" s="168"/>
    </row>
    <row r="41" spans="1:15" ht="12.75">
      <c r="A41" s="65">
        <v>1</v>
      </c>
      <c r="B41" s="2"/>
      <c r="C41" s="64" t="str">
        <f>soupisky!C$51</f>
        <v>Hanušová Kristýna </v>
      </c>
      <c r="D41" s="64">
        <f>soupisky!D$51</f>
        <v>96</v>
      </c>
      <c r="E41" s="64" t="str">
        <f>soupisky!$B$42</f>
        <v>Gymnázium Dr.Randy</v>
      </c>
      <c r="F41" s="122">
        <f>'600 m'!F8</f>
        <v>1</v>
      </c>
      <c r="G41" s="216" t="s">
        <v>150</v>
      </c>
      <c r="H41" s="217">
        <f>'600 m'!H8</f>
        <v>49.47</v>
      </c>
      <c r="I41" s="2"/>
      <c r="J41" s="219"/>
      <c r="K41" s="172" t="s">
        <v>128</v>
      </c>
      <c r="L41" s="173"/>
      <c r="M41" s="173"/>
      <c r="N41" s="173"/>
      <c r="O41" s="168"/>
    </row>
    <row r="42" spans="1:15" ht="12.75">
      <c r="A42" s="65">
        <v>2</v>
      </c>
      <c r="B42" s="2"/>
      <c r="C42" s="64" t="str">
        <f>soupisky!C$89</f>
        <v>Šulcová Kamila</v>
      </c>
      <c r="D42" s="64">
        <f>soupisky!D$89</f>
        <v>1997</v>
      </c>
      <c r="E42" s="64" t="str">
        <f>soupisky!$B$80</f>
        <v>Základní škola T.G. Masaryka</v>
      </c>
      <c r="F42" s="122">
        <f>'600 m'!F9</f>
        <v>1</v>
      </c>
      <c r="G42" s="216" t="s">
        <v>150</v>
      </c>
      <c r="H42" s="217">
        <f>'600 m'!H9</f>
        <v>59.7</v>
      </c>
      <c r="I42" s="2"/>
      <c r="J42" s="219"/>
      <c r="K42" s="173" t="s">
        <v>163</v>
      </c>
      <c r="L42" s="173"/>
      <c r="M42" s="173"/>
      <c r="N42" s="173"/>
      <c r="O42" s="168"/>
    </row>
    <row r="43" spans="1:15" ht="12.75">
      <c r="A43" s="65">
        <v>3</v>
      </c>
      <c r="B43" s="2"/>
      <c r="C43" s="64" t="str">
        <f>soupisky!C$127</f>
        <v>Pacholíková Pavlína</v>
      </c>
      <c r="D43" s="64" t="str">
        <f>soupisky!D$127</f>
        <v>Pavlína</v>
      </c>
      <c r="E43" s="64" t="str">
        <f>soupisky!$B$118</f>
        <v>ZŠ Jilemnice, Komenského 288</v>
      </c>
      <c r="F43" s="122">
        <f>'600 m'!F10</f>
        <v>1</v>
      </c>
      <c r="G43" s="216" t="s">
        <v>150</v>
      </c>
      <c r="H43" s="217">
        <f>'600 m'!H10</f>
        <v>56.19</v>
      </c>
      <c r="I43" s="2"/>
      <c r="J43" s="219"/>
      <c r="K43" s="173" t="s">
        <v>129</v>
      </c>
      <c r="L43" s="173"/>
      <c r="M43" s="173"/>
      <c r="N43" s="173"/>
      <c r="O43" s="168"/>
    </row>
    <row r="44" spans="1:15" ht="12.75">
      <c r="A44" s="65">
        <v>4</v>
      </c>
      <c r="B44" s="2"/>
      <c r="C44" s="64" t="str">
        <f>soupisky!C$165</f>
        <v>Kartousová Věra</v>
      </c>
      <c r="D44" s="64">
        <f>soupisky!D$165</f>
        <v>1995</v>
      </c>
      <c r="E44" s="64" t="str">
        <f>soupisky!$B$156</f>
        <v>Základní škola Jablonec nad Nisou</v>
      </c>
      <c r="F44" s="122">
        <f>'600 m'!F11</f>
        <v>1</v>
      </c>
      <c r="G44" s="216" t="s">
        <v>150</v>
      </c>
      <c r="H44" s="217">
        <f>'600 m'!H11</f>
        <v>52.01</v>
      </c>
      <c r="I44" s="2"/>
      <c r="J44" s="219"/>
      <c r="K44" s="173" t="s">
        <v>127</v>
      </c>
      <c r="L44" s="173"/>
      <c r="M44" s="173"/>
      <c r="N44" s="173"/>
      <c r="O44" s="168"/>
    </row>
    <row r="45" spans="1:15" ht="12.75">
      <c r="A45" s="65">
        <v>5</v>
      </c>
      <c r="B45" s="2"/>
      <c r="C45" s="64" t="str">
        <f>soupisky!C$203</f>
        <v>Pavlíčková Michaela</v>
      </c>
      <c r="D45" s="64">
        <f>soupisky!D$203</f>
        <v>96</v>
      </c>
      <c r="E45" s="64" t="str">
        <f>soupisky!B194</f>
        <v>ZŠ U lesa Nový Bor</v>
      </c>
      <c r="F45" s="122">
        <f>'600 m'!F12</f>
        <v>1</v>
      </c>
      <c r="G45" s="216" t="s">
        <v>150</v>
      </c>
      <c r="H45" s="217">
        <f>'600 m'!H12</f>
        <v>54.77</v>
      </c>
      <c r="I45" s="2"/>
      <c r="J45" s="219"/>
      <c r="K45" s="173" t="s">
        <v>160</v>
      </c>
      <c r="L45" s="173"/>
      <c r="M45" s="173"/>
      <c r="N45" s="173"/>
      <c r="O45" s="168"/>
    </row>
    <row r="46" spans="1:15" ht="12.75">
      <c r="A46" s="65">
        <v>6</v>
      </c>
      <c r="B46" s="2"/>
      <c r="C46" s="64">
        <f>soupisky!C$241</f>
        <v>0</v>
      </c>
      <c r="D46" s="64">
        <f>soupisky!D$241</f>
        <v>0</v>
      </c>
      <c r="E46" s="64">
        <f>soupisky!$B$232</f>
        <v>0</v>
      </c>
      <c r="F46" s="122">
        <f>'600 m'!F13</f>
        <v>0</v>
      </c>
      <c r="G46" s="216" t="s">
        <v>150</v>
      </c>
      <c r="H46" s="217">
        <f>'600 m'!H13</f>
        <v>0</v>
      </c>
      <c r="I46" s="2"/>
      <c r="J46" s="219"/>
      <c r="K46" s="173" t="s">
        <v>161</v>
      </c>
      <c r="L46" s="173"/>
      <c r="M46" s="173"/>
      <c r="N46" s="173"/>
      <c r="O46" s="168"/>
    </row>
    <row r="47" spans="1:15" ht="12.75">
      <c r="A47" s="65">
        <v>7</v>
      </c>
      <c r="B47" s="2"/>
      <c r="C47" s="64">
        <f>soupisky!C$279</f>
        <v>0</v>
      </c>
      <c r="D47" s="64">
        <f>soupisky!D$279</f>
        <v>0</v>
      </c>
      <c r="E47" s="64">
        <f>soupisky!B270</f>
        <v>0</v>
      </c>
      <c r="F47" s="122">
        <f>'600 m'!F14</f>
        <v>0</v>
      </c>
      <c r="G47" s="216" t="s">
        <v>150</v>
      </c>
      <c r="H47" s="217">
        <f>'600 m'!H14</f>
        <v>0</v>
      </c>
      <c r="I47" s="2"/>
      <c r="J47" s="219"/>
      <c r="K47" s="168"/>
      <c r="L47" s="168"/>
      <c r="M47" s="168"/>
      <c r="N47" s="168"/>
      <c r="O47" s="168"/>
    </row>
    <row r="48" spans="1:15" ht="12.75">
      <c r="A48" s="65">
        <v>8</v>
      </c>
      <c r="B48" s="2"/>
      <c r="C48" s="64" t="str">
        <f>soupisky!C$13</f>
        <v>Tauchmanová Karolína</v>
      </c>
      <c r="D48" s="64">
        <f>soupisky!D$13</f>
        <v>96</v>
      </c>
      <c r="E48" s="64" t="str">
        <f>soupisky!B4</f>
        <v>ZŠ a MŠ Studenec</v>
      </c>
      <c r="F48" s="122">
        <f>'600 m'!F15</f>
        <v>2</v>
      </c>
      <c r="G48" s="216" t="s">
        <v>150</v>
      </c>
      <c r="H48" s="217">
        <f>'600 m'!H15</f>
        <v>19.24</v>
      </c>
      <c r="I48" s="2"/>
      <c r="J48" s="219"/>
      <c r="K48" s="168"/>
      <c r="L48" s="168"/>
      <c r="M48" s="168"/>
      <c r="N48" s="168"/>
      <c r="O48" s="168"/>
    </row>
    <row r="49" spans="1:15" ht="12.75">
      <c r="A49" s="65">
        <v>9</v>
      </c>
      <c r="B49" s="2"/>
      <c r="C49" s="64" t="str">
        <f>soupisky!C$52</f>
        <v>Němečková Eliška</v>
      </c>
      <c r="D49" s="64">
        <f>soupisky!D$52</f>
        <v>97</v>
      </c>
      <c r="E49" s="64" t="str">
        <f>soupisky!$B$42</f>
        <v>Gymnázium Dr.Randy</v>
      </c>
      <c r="F49" s="122">
        <f>'600 m'!F16</f>
        <v>1</v>
      </c>
      <c r="G49" s="216" t="s">
        <v>150</v>
      </c>
      <c r="H49" s="217">
        <f>'600 m'!H16</f>
        <v>51.4</v>
      </c>
      <c r="I49" s="2"/>
      <c r="J49" s="219"/>
      <c r="K49" s="168"/>
      <c r="L49" s="168"/>
      <c r="M49" s="168"/>
      <c r="O49" s="168"/>
    </row>
    <row r="50" spans="1:15" ht="12.75">
      <c r="A50" s="65">
        <v>10</v>
      </c>
      <c r="B50" s="2"/>
      <c r="C50" s="64" t="str">
        <f>soupisky!C$90</f>
        <v>Sudková Tereza</v>
      </c>
      <c r="D50" s="64">
        <f>soupisky!D$90</f>
        <v>1996</v>
      </c>
      <c r="E50" s="64" t="str">
        <f>soupisky!$B$80</f>
        <v>Základní škola T.G. Masaryka</v>
      </c>
      <c r="F50" s="122">
        <f>'600 m'!F17</f>
        <v>2</v>
      </c>
      <c r="G50" s="216" t="s">
        <v>150</v>
      </c>
      <c r="H50" s="217">
        <f>'600 m'!H17</f>
        <v>5.3</v>
      </c>
      <c r="I50" s="2"/>
      <c r="J50" s="219"/>
      <c r="K50" s="168"/>
      <c r="O50" s="168"/>
    </row>
    <row r="51" spans="1:15" ht="12.75">
      <c r="A51" s="65">
        <v>11</v>
      </c>
      <c r="B51" s="2"/>
      <c r="C51" s="64" t="str">
        <f>soupisky!C$128</f>
        <v>Janatová Katka</v>
      </c>
      <c r="D51" s="64" t="str">
        <f>soupisky!D$128</f>
        <v>Katka</v>
      </c>
      <c r="E51" s="64" t="str">
        <f>soupisky!$B$118</f>
        <v>ZŠ Jilemnice, Komenského 288</v>
      </c>
      <c r="F51" s="122">
        <f>'600 m'!F18</f>
        <v>1</v>
      </c>
      <c r="G51" s="216" t="s">
        <v>150</v>
      </c>
      <c r="H51" s="217">
        <f>'600 m'!H18</f>
        <v>46.96</v>
      </c>
      <c r="I51" s="2"/>
      <c r="J51" s="219"/>
      <c r="K51" s="168"/>
      <c r="O51" s="168"/>
    </row>
    <row r="52" spans="1:15" ht="12.75">
      <c r="A52" s="65">
        <v>12</v>
      </c>
      <c r="B52" s="2"/>
      <c r="C52" s="64" t="str">
        <f>soupisky!C$166</f>
        <v>Lehká Gabriela</v>
      </c>
      <c r="D52" s="64">
        <f>soupisky!D$166</f>
        <v>1996</v>
      </c>
      <c r="E52" s="64" t="str">
        <f>soupisky!$B$156</f>
        <v>Základní škola Jablonec nad Nisou</v>
      </c>
      <c r="F52" s="122">
        <f>'600 m'!F19</f>
        <v>1</v>
      </c>
      <c r="G52" s="216" t="s">
        <v>150</v>
      </c>
      <c r="H52" s="217">
        <f>'600 m'!H19</f>
        <v>59.35</v>
      </c>
      <c r="I52" s="2"/>
      <c r="J52" s="219"/>
      <c r="K52" s="168"/>
      <c r="O52" s="168"/>
    </row>
    <row r="53" spans="1:15" ht="12.75">
      <c r="A53" s="2"/>
      <c r="B53" s="2"/>
      <c r="C53" s="2"/>
      <c r="D53" s="2"/>
      <c r="E53" s="2"/>
      <c r="F53" s="122"/>
      <c r="G53" s="216"/>
      <c r="H53" s="217"/>
      <c r="I53" s="2"/>
      <c r="J53" s="219"/>
      <c r="K53" s="168"/>
      <c r="O53" s="168"/>
    </row>
    <row r="54" spans="1:15" ht="12.75">
      <c r="A54" s="65"/>
      <c r="B54" s="2"/>
      <c r="C54" s="62" t="s">
        <v>106</v>
      </c>
      <c r="D54" s="64"/>
      <c r="E54" s="64"/>
      <c r="F54" s="122"/>
      <c r="G54" s="216"/>
      <c r="H54" s="217"/>
      <c r="I54" s="2"/>
      <c r="J54" s="219"/>
      <c r="K54" s="168"/>
      <c r="L54" s="168"/>
      <c r="M54" s="168"/>
      <c r="N54" s="168"/>
      <c r="O54" s="168"/>
    </row>
    <row r="55" spans="1:15" ht="12.75">
      <c r="A55" s="65">
        <v>1</v>
      </c>
      <c r="B55" s="2"/>
      <c r="C55" s="64" t="str">
        <f>soupisky!C$204</f>
        <v>Schlenkerová Kristýna</v>
      </c>
      <c r="D55" s="64">
        <f>soupisky!D$204</f>
        <v>96</v>
      </c>
      <c r="E55" s="64" t="str">
        <f>soupisky!B194</f>
        <v>ZŠ U lesa Nový Bor</v>
      </c>
      <c r="F55" s="122">
        <f>'600 m'!F22</f>
        <v>2</v>
      </c>
      <c r="G55" s="216" t="s">
        <v>150</v>
      </c>
      <c r="H55" s="217">
        <f>'600 m'!H22</f>
        <v>1.43</v>
      </c>
      <c r="I55" s="2"/>
      <c r="J55" s="219"/>
      <c r="K55" s="172" t="s">
        <v>128</v>
      </c>
      <c r="L55" s="173"/>
      <c r="M55" s="173"/>
      <c r="N55" s="173"/>
      <c r="O55" s="168"/>
    </row>
    <row r="56" spans="1:15" ht="12.75">
      <c r="A56" s="65">
        <v>2</v>
      </c>
      <c r="B56" s="2"/>
      <c r="C56" s="64">
        <f>soupisky!C$242</f>
        <v>0</v>
      </c>
      <c r="D56" s="64">
        <f>soupisky!D$242</f>
        <v>0</v>
      </c>
      <c r="E56" s="64">
        <f>soupisky!$B$232</f>
        <v>0</v>
      </c>
      <c r="F56" s="122">
        <f>'600 m'!F23</f>
        <v>0</v>
      </c>
      <c r="G56" s="216" t="s">
        <v>150</v>
      </c>
      <c r="H56" s="217">
        <f>'600 m'!H23</f>
        <v>0</v>
      </c>
      <c r="I56" s="2"/>
      <c r="J56" s="219"/>
      <c r="K56" s="173" t="s">
        <v>164</v>
      </c>
      <c r="L56" s="173"/>
      <c r="M56" s="173"/>
      <c r="N56" s="173"/>
      <c r="O56" s="168"/>
    </row>
    <row r="57" spans="1:15" ht="12.75">
      <c r="A57" s="65">
        <v>3</v>
      </c>
      <c r="B57" s="2"/>
      <c r="C57" s="64">
        <f>soupisky!C$280</f>
        <v>0</v>
      </c>
      <c r="D57" s="64">
        <f>soupisky!D$280</f>
        <v>0</v>
      </c>
      <c r="E57" s="64">
        <f>soupisky!B270</f>
        <v>0</v>
      </c>
      <c r="F57" s="122">
        <f>'600 m'!F24</f>
        <v>0</v>
      </c>
      <c r="G57" s="216" t="s">
        <v>150</v>
      </c>
      <c r="H57" s="217">
        <f>'600 m'!H24</f>
        <v>0</v>
      </c>
      <c r="I57" s="2"/>
      <c r="J57" s="219"/>
      <c r="K57" s="173" t="s">
        <v>129</v>
      </c>
      <c r="L57" s="173"/>
      <c r="M57" s="173"/>
      <c r="N57" s="173"/>
      <c r="O57" s="168"/>
    </row>
    <row r="58" spans="1:15" ht="12.75">
      <c r="A58" s="65">
        <v>4</v>
      </c>
      <c r="B58" s="2"/>
      <c r="C58" s="64" t="str">
        <f>soupisky!C$14</f>
        <v>Čapková Andrea</v>
      </c>
      <c r="D58" s="64">
        <f>soupisky!D$14</f>
        <v>96</v>
      </c>
      <c r="E58" s="64" t="str">
        <f>soupisky!B4</f>
        <v>ZŠ a MŠ Studenec</v>
      </c>
      <c r="F58" s="122">
        <f>'600 m'!F25</f>
        <v>2</v>
      </c>
      <c r="G58" s="216" t="s">
        <v>150</v>
      </c>
      <c r="H58" s="217">
        <f>'600 m'!H25</f>
        <v>9.25</v>
      </c>
      <c r="I58" s="2"/>
      <c r="J58" s="219"/>
      <c r="K58" s="173" t="s">
        <v>127</v>
      </c>
      <c r="L58" s="173"/>
      <c r="M58" s="173"/>
      <c r="N58" s="173"/>
      <c r="O58" s="168"/>
    </row>
    <row r="59" spans="1:15" ht="12.75">
      <c r="A59" s="65">
        <v>5</v>
      </c>
      <c r="B59" s="2"/>
      <c r="C59" s="64" t="str">
        <f>soupisky!C$53</f>
        <v>Žuchová Daniela</v>
      </c>
      <c r="D59" s="64">
        <f>soupisky!D$53</f>
        <v>97</v>
      </c>
      <c r="E59" s="64" t="str">
        <f>soupisky!$B$42</f>
        <v>Gymnázium Dr.Randy</v>
      </c>
      <c r="F59" s="122">
        <f>'600 m'!F26</f>
        <v>2</v>
      </c>
      <c r="G59" s="216" t="s">
        <v>150</v>
      </c>
      <c r="H59" s="217">
        <f>'600 m'!H26</f>
        <v>2.22</v>
      </c>
      <c r="I59" s="2"/>
      <c r="J59" s="219"/>
      <c r="K59" s="173" t="s">
        <v>160</v>
      </c>
      <c r="L59" s="173"/>
      <c r="M59" s="173"/>
      <c r="N59" s="173"/>
      <c r="O59" s="168"/>
    </row>
    <row r="60" spans="1:15" ht="12.75">
      <c r="A60" s="65">
        <v>6</v>
      </c>
      <c r="B60" s="2"/>
      <c r="C60" s="64" t="str">
        <f>soupisky!C$91</f>
        <v>Kosová Karolína</v>
      </c>
      <c r="D60" s="64">
        <f>soupisky!D$91</f>
        <v>1995</v>
      </c>
      <c r="E60" s="64" t="str">
        <f>soupisky!$B$80</f>
        <v>Základní škola T.G. Masaryka</v>
      </c>
      <c r="F60" s="122">
        <f>'600 m'!F27</f>
        <v>2</v>
      </c>
      <c r="G60" s="216" t="s">
        <v>150</v>
      </c>
      <c r="H60" s="217">
        <f>'600 m'!H27</f>
        <v>14.76</v>
      </c>
      <c r="I60" s="2"/>
      <c r="J60" s="219"/>
      <c r="K60" s="173" t="s">
        <v>161</v>
      </c>
      <c r="L60" s="173"/>
      <c r="M60" s="173"/>
      <c r="N60" s="173"/>
      <c r="O60" s="168"/>
    </row>
    <row r="61" spans="1:15" ht="12.75">
      <c r="A61" s="65">
        <v>7</v>
      </c>
      <c r="B61" s="2"/>
      <c r="C61" s="64" t="str">
        <f>soupisky!C$129</f>
        <v>Soukupová Andrea</v>
      </c>
      <c r="D61" s="64" t="str">
        <f>soupisky!D$129</f>
        <v>Andrea</v>
      </c>
      <c r="E61" s="64" t="str">
        <f>soupisky!$B$118</f>
        <v>ZŠ Jilemnice, Komenského 288</v>
      </c>
      <c r="F61" s="122">
        <f>'600 m'!F28</f>
        <v>1</v>
      </c>
      <c r="G61" s="216" t="s">
        <v>150</v>
      </c>
      <c r="H61" s="217">
        <f>'600 m'!H28</f>
        <v>59.68</v>
      </c>
      <c r="I61" s="2"/>
      <c r="J61" s="219"/>
      <c r="K61" s="168"/>
      <c r="L61" s="168"/>
      <c r="M61" s="168"/>
      <c r="N61" s="168"/>
      <c r="O61" s="168"/>
    </row>
    <row r="62" spans="1:15" ht="12.75">
      <c r="A62" s="65">
        <v>8</v>
      </c>
      <c r="B62" s="2"/>
      <c r="C62" s="64" t="str">
        <f>soupisky!C$167</f>
        <v>Janoušková Aneta</v>
      </c>
      <c r="D62" s="64">
        <f>soupisky!D$167</f>
        <v>1996</v>
      </c>
      <c r="E62" s="64" t="str">
        <f>soupisky!$B$156</f>
        <v>Základní škola Jablonec nad Nisou</v>
      </c>
      <c r="F62" s="122">
        <f>'600 m'!F29</f>
        <v>2</v>
      </c>
      <c r="G62" s="216" t="s">
        <v>150</v>
      </c>
      <c r="H62" s="217">
        <f>'600 m'!H29</f>
        <v>0.96</v>
      </c>
      <c r="I62" s="2"/>
      <c r="J62" s="219"/>
      <c r="K62" s="168"/>
      <c r="L62" s="168"/>
      <c r="M62" s="168"/>
      <c r="N62" s="168"/>
      <c r="O62" s="168"/>
    </row>
    <row r="63" spans="1:15" ht="12.75">
      <c r="A63" s="65">
        <v>9</v>
      </c>
      <c r="B63" s="2"/>
      <c r="C63" s="64">
        <f>soupisky!C$205</f>
        <v>0</v>
      </c>
      <c r="D63" s="64">
        <f>soupisky!D$205</f>
        <v>0</v>
      </c>
      <c r="E63" s="64" t="str">
        <f>soupisky!B194</f>
        <v>ZŠ U lesa Nový Bor</v>
      </c>
      <c r="F63" s="122">
        <f>'600 m'!F30</f>
        <v>0</v>
      </c>
      <c r="G63" s="216" t="s">
        <v>150</v>
      </c>
      <c r="H63" s="217">
        <f>'600 m'!H30</f>
        <v>0</v>
      </c>
      <c r="I63" s="2"/>
      <c r="J63" s="219"/>
      <c r="K63" s="168"/>
      <c r="O63" s="168"/>
    </row>
    <row r="64" spans="1:15" ht="12.75">
      <c r="A64" s="65">
        <v>10</v>
      </c>
      <c r="B64" s="2"/>
      <c r="C64" s="64">
        <f>soupisky!C$243</f>
        <v>0</v>
      </c>
      <c r="D64" s="64">
        <f>soupisky!D$243</f>
        <v>0</v>
      </c>
      <c r="E64" s="64">
        <f>soupisky!$B$232</f>
        <v>0</v>
      </c>
      <c r="F64" s="122">
        <f>'600 m'!F31</f>
        <v>0</v>
      </c>
      <c r="G64" s="216" t="s">
        <v>150</v>
      </c>
      <c r="H64" s="217">
        <f>'600 m'!H31</f>
        <v>0</v>
      </c>
      <c r="I64" s="2"/>
      <c r="J64" s="219"/>
      <c r="K64" s="168"/>
      <c r="O64" s="168"/>
    </row>
    <row r="65" spans="1:15" ht="12.75">
      <c r="A65" s="65">
        <v>11</v>
      </c>
      <c r="B65" s="2"/>
      <c r="C65" s="64">
        <f>soupisky!C$281</f>
        <v>0</v>
      </c>
      <c r="D65" s="64">
        <f>soupisky!D$281</f>
        <v>0</v>
      </c>
      <c r="E65" s="64">
        <f>soupisky!B270</f>
        <v>0</v>
      </c>
      <c r="F65" s="122">
        <f>'600 m'!F32</f>
        <v>0</v>
      </c>
      <c r="G65" s="216" t="s">
        <v>150</v>
      </c>
      <c r="H65" s="217">
        <f>'600 m'!H32</f>
        <v>0</v>
      </c>
      <c r="I65" s="2"/>
      <c r="J65" s="219"/>
      <c r="K65" s="168"/>
      <c r="O65" s="168"/>
    </row>
    <row r="66" spans="1:15" ht="12.75">
      <c r="A66" s="65">
        <v>12</v>
      </c>
      <c r="B66" s="2"/>
      <c r="C66" s="64" t="str">
        <f>soupisky!C$15</f>
        <v>Plecháčová Eliška</v>
      </c>
      <c r="D66" s="64">
        <f>soupisky!D$15</f>
        <v>97</v>
      </c>
      <c r="E66" s="64" t="str">
        <f>soupisky!B4</f>
        <v>ZŠ a MŠ Studenec</v>
      </c>
      <c r="F66" s="122">
        <f>'600 m'!F33</f>
        <v>2</v>
      </c>
      <c r="G66" s="216" t="s">
        <v>150</v>
      </c>
      <c r="H66" s="217">
        <f>'600 m'!H33</f>
        <v>4.69</v>
      </c>
      <c r="I66" s="2"/>
      <c r="J66" s="219"/>
      <c r="K66" s="168"/>
      <c r="O66" s="168"/>
    </row>
    <row r="67" spans="1:15" ht="12.75">
      <c r="A67" s="65"/>
      <c r="B67" s="2"/>
      <c r="C67" s="64"/>
      <c r="D67" s="64"/>
      <c r="E67" s="64"/>
      <c r="F67" s="64"/>
      <c r="G67" s="64"/>
      <c r="H67" s="174"/>
      <c r="I67" s="2"/>
      <c r="J67" s="27"/>
      <c r="K67" s="168"/>
      <c r="O67" s="168"/>
    </row>
    <row r="68" spans="1:15" ht="12.75">
      <c r="A68" s="65"/>
      <c r="B68" s="128" t="s">
        <v>81</v>
      </c>
      <c r="C68" s="64"/>
      <c r="D68" s="64"/>
      <c r="E68" s="64"/>
      <c r="F68" s="64"/>
      <c r="G68" s="64"/>
      <c r="H68" s="174"/>
      <c r="I68" s="2"/>
      <c r="J68" s="27"/>
      <c r="K68" s="168"/>
      <c r="O68" s="168"/>
    </row>
    <row r="69" spans="1:15" ht="12.75">
      <c r="A69" s="65">
        <v>1</v>
      </c>
      <c r="B69" s="2"/>
      <c r="C69" s="64" t="str">
        <f>soupisky!C$92</f>
        <v>Dontová Nikola</v>
      </c>
      <c r="D69" s="64">
        <f>soupisky!D$92</f>
        <v>1995</v>
      </c>
      <c r="E69" s="64" t="str">
        <f>soupisky!$B$80</f>
        <v>Základní škola T.G. Masaryka</v>
      </c>
      <c r="F69" s="64"/>
      <c r="G69" s="64"/>
      <c r="H69" s="115">
        <f>výška!$O7</f>
        <v>125</v>
      </c>
      <c r="I69" s="2"/>
      <c r="J69" s="27"/>
      <c r="K69" s="172" t="s">
        <v>128</v>
      </c>
      <c r="L69" s="173"/>
      <c r="M69" s="173"/>
      <c r="N69" s="173"/>
      <c r="O69" s="168"/>
    </row>
    <row r="70" spans="1:15" ht="12.75">
      <c r="A70" s="65">
        <v>2</v>
      </c>
      <c r="B70" s="2"/>
      <c r="C70" s="64" t="str">
        <f>soupisky!C$130</f>
        <v>Schauerová Veronika</v>
      </c>
      <c r="D70" s="64" t="str">
        <f>soupisky!D$130</f>
        <v>Veronika</v>
      </c>
      <c r="E70" s="64" t="str">
        <f>soupisky!$B$118</f>
        <v>ZŠ Jilemnice, Komenského 288</v>
      </c>
      <c r="F70" s="64"/>
      <c r="G70" s="64"/>
      <c r="H70" s="115">
        <f>výška!$O8</f>
        <v>120</v>
      </c>
      <c r="I70" s="2"/>
      <c r="J70" s="27"/>
      <c r="K70" s="173" t="s">
        <v>167</v>
      </c>
      <c r="L70" s="173"/>
      <c r="M70" s="173"/>
      <c r="N70" s="173"/>
      <c r="O70" s="168"/>
    </row>
    <row r="71" spans="1:15" ht="12.75">
      <c r="A71" s="65">
        <v>3</v>
      </c>
      <c r="B71" s="2"/>
      <c r="C71" s="64" t="str">
        <f>soupisky!C$168</f>
        <v>Bartoňová Pavlína</v>
      </c>
      <c r="D71" s="64">
        <f>soupisky!D$168</f>
        <v>1995</v>
      </c>
      <c r="E71" s="64" t="str">
        <f>soupisky!$B$156</f>
        <v>Základní škola Jablonec nad Nisou</v>
      </c>
      <c r="F71" s="64"/>
      <c r="G71" s="64"/>
      <c r="H71" s="115">
        <f>výška!$O9</f>
        <v>157</v>
      </c>
      <c r="I71" s="2"/>
      <c r="J71" s="27"/>
      <c r="K71" s="173" t="s">
        <v>129</v>
      </c>
      <c r="L71" s="173"/>
      <c r="M71" s="173"/>
      <c r="N71" s="173"/>
      <c r="O71" s="168"/>
    </row>
    <row r="72" spans="1:15" ht="12.75">
      <c r="A72" s="65">
        <v>4</v>
      </c>
      <c r="B72" s="2"/>
      <c r="C72" s="64" t="str">
        <f>soupisky!C$206</f>
        <v>Vachtová Barbora</v>
      </c>
      <c r="D72" s="64">
        <f>soupisky!D$206</f>
        <v>95</v>
      </c>
      <c r="E72" s="64" t="str">
        <f>soupisky!B194</f>
        <v>ZŠ U lesa Nový Bor</v>
      </c>
      <c r="F72" s="64"/>
      <c r="G72" s="64"/>
      <c r="H72" s="115">
        <f>výška!$O10</f>
        <v>145</v>
      </c>
      <c r="I72" s="132"/>
      <c r="J72" s="2"/>
      <c r="K72" s="173" t="s">
        <v>127</v>
      </c>
      <c r="L72" s="173"/>
      <c r="M72" s="173"/>
      <c r="N72" s="173"/>
      <c r="O72" s="168"/>
    </row>
    <row r="73" spans="1:15" ht="12.75">
      <c r="A73" s="65">
        <v>5</v>
      </c>
      <c r="B73" s="2"/>
      <c r="C73" s="64">
        <f>soupisky!C$244</f>
        <v>0</v>
      </c>
      <c r="D73" s="64">
        <f>soupisky!D$244</f>
        <v>0</v>
      </c>
      <c r="E73" s="64">
        <f>soupisky!$B$232</f>
        <v>0</v>
      </c>
      <c r="F73" s="64"/>
      <c r="G73" s="64"/>
      <c r="H73" s="115">
        <f>výška!$O11</f>
        <v>0</v>
      </c>
      <c r="I73" s="2"/>
      <c r="J73" s="2"/>
      <c r="K73" s="173" t="s">
        <v>165</v>
      </c>
      <c r="L73" s="173"/>
      <c r="M73" s="173"/>
      <c r="N73" s="173"/>
      <c r="O73" s="168"/>
    </row>
    <row r="74" spans="1:15" ht="12.75">
      <c r="A74" s="65">
        <v>6</v>
      </c>
      <c r="B74" s="2"/>
      <c r="C74" s="64">
        <f>soupisky!C$282</f>
        <v>0</v>
      </c>
      <c r="D74" s="64">
        <f>soupisky!D$282</f>
        <v>0</v>
      </c>
      <c r="E74" s="64">
        <f>soupisky!B270</f>
        <v>0</v>
      </c>
      <c r="F74" s="64"/>
      <c r="G74" s="64"/>
      <c r="H74" s="115">
        <f>výška!$O12</f>
        <v>0</v>
      </c>
      <c r="I74" s="2"/>
      <c r="J74" s="2"/>
      <c r="K74" s="168"/>
      <c r="L74" s="168"/>
      <c r="M74" s="168"/>
      <c r="O74" s="168"/>
    </row>
    <row r="75" spans="1:15" ht="12.75">
      <c r="A75" s="65">
        <v>7</v>
      </c>
      <c r="B75" s="2"/>
      <c r="C75" s="64" t="str">
        <f>soupisky!C$16</f>
        <v>Vydrová Lenka</v>
      </c>
      <c r="D75" s="64">
        <f>soupisky!D$17</f>
        <v>96</v>
      </c>
      <c r="E75" s="64" t="str">
        <f>soupisky!B4</f>
        <v>ZŠ a MŠ Studenec</v>
      </c>
      <c r="F75" s="64"/>
      <c r="G75" s="64"/>
      <c r="H75" s="115">
        <f>výška!$O13</f>
        <v>110</v>
      </c>
      <c r="I75" s="2"/>
      <c r="J75" s="2"/>
      <c r="O75" s="168"/>
    </row>
    <row r="76" spans="1:15" ht="12.75">
      <c r="A76" s="65">
        <v>8</v>
      </c>
      <c r="B76" s="2"/>
      <c r="C76" s="64" t="str">
        <f>soupisky!C$54</f>
        <v>Hoferová Karin</v>
      </c>
      <c r="D76" s="64">
        <f>soupisky!D$54</f>
        <v>96</v>
      </c>
      <c r="E76" s="64" t="str">
        <f>soupisky!$B$42</f>
        <v>Gymnázium Dr.Randy</v>
      </c>
      <c r="F76" s="64"/>
      <c r="G76" s="64"/>
      <c r="H76" s="115">
        <f>výška!$O14</f>
        <v>145</v>
      </c>
      <c r="I76" s="2"/>
      <c r="J76" s="2"/>
      <c r="O76" s="168"/>
    </row>
    <row r="77" spans="1:15" ht="12.75">
      <c r="A77" s="65">
        <v>9</v>
      </c>
      <c r="B77" s="2"/>
      <c r="C77" s="64" t="str">
        <f>soupisky!C$93</f>
        <v>Skořepová Markéta</v>
      </c>
      <c r="D77" s="64">
        <f>soupisky!D$93</f>
        <v>1996</v>
      </c>
      <c r="E77" s="64" t="str">
        <f>soupisky!$B$80</f>
        <v>Základní škola T.G. Masaryka</v>
      </c>
      <c r="F77" s="64"/>
      <c r="G77" s="64"/>
      <c r="H77" s="115">
        <f>výška!$O15</f>
        <v>130</v>
      </c>
      <c r="I77" s="2"/>
      <c r="J77" s="2"/>
      <c r="O77" s="168"/>
    </row>
    <row r="78" spans="1:15" ht="12.75">
      <c r="A78" s="65">
        <v>10</v>
      </c>
      <c r="B78" s="2"/>
      <c r="C78" s="64" t="str">
        <f>soupisky!C$131</f>
        <v>Šupová Katka</v>
      </c>
      <c r="D78" s="64" t="str">
        <f>soupisky!D$131</f>
        <v>Katka</v>
      </c>
      <c r="E78" s="64" t="str">
        <f>soupisky!$B$118</f>
        <v>ZŠ Jilemnice, Komenského 288</v>
      </c>
      <c r="F78" s="64"/>
      <c r="G78" s="64"/>
      <c r="H78" s="115">
        <f>výška!$O16</f>
        <v>125</v>
      </c>
      <c r="I78" s="2"/>
      <c r="J78" s="2"/>
      <c r="O78" s="168"/>
    </row>
    <row r="79" spans="1:15" ht="12.75">
      <c r="A79" s="65">
        <v>11</v>
      </c>
      <c r="B79" s="2"/>
      <c r="C79" s="64" t="str">
        <f>soupisky!C$169</f>
        <v>Kalinová Alexandra</v>
      </c>
      <c r="D79" s="64">
        <f>soupisky!D$169</f>
        <v>1995</v>
      </c>
      <c r="E79" s="64" t="str">
        <f>soupisky!$B$156</f>
        <v>Základní škola Jablonec nad Nisou</v>
      </c>
      <c r="F79" s="64"/>
      <c r="G79" s="64"/>
      <c r="H79" s="115">
        <f>výška!$O17</f>
        <v>135</v>
      </c>
      <c r="I79" s="2"/>
      <c r="J79" s="2"/>
      <c r="O79" s="168"/>
    </row>
    <row r="80" spans="1:15" ht="12.75">
      <c r="A80" s="65">
        <v>12</v>
      </c>
      <c r="B80" s="2"/>
      <c r="C80" s="64" t="str">
        <f>soupisky!C$207</f>
        <v>Schlenkerová Kristýna</v>
      </c>
      <c r="D80" s="64">
        <f>soupisky!D$207</f>
        <v>96</v>
      </c>
      <c r="E80" s="64" t="str">
        <f>soupisky!B194</f>
        <v>ZŠ U lesa Nový Bor</v>
      </c>
      <c r="F80" s="64"/>
      <c r="G80" s="64"/>
      <c r="H80" s="115">
        <f>výška!$O18</f>
        <v>115</v>
      </c>
      <c r="I80" s="2"/>
      <c r="J80" s="2"/>
      <c r="O80" s="168"/>
    </row>
    <row r="81" spans="1:15" ht="12.75">
      <c r="A81" s="175">
        <v>13</v>
      </c>
      <c r="B81" s="2"/>
      <c r="C81" s="64">
        <f>soupisky!C$245</f>
        <v>0</v>
      </c>
      <c r="D81" s="64">
        <f>soupisky!D$245</f>
        <v>0</v>
      </c>
      <c r="E81" s="64">
        <f>soupisky!$B$232</f>
        <v>0</v>
      </c>
      <c r="F81" s="64"/>
      <c r="G81" s="64"/>
      <c r="H81" s="115">
        <f>výška!$O19</f>
        <v>0</v>
      </c>
      <c r="I81" s="2"/>
      <c r="J81" s="2"/>
      <c r="O81" s="168"/>
    </row>
    <row r="82" spans="1:15" ht="12.75">
      <c r="A82" s="175">
        <v>14</v>
      </c>
      <c r="B82" s="2"/>
      <c r="C82" s="64">
        <f>soupisky!C$283</f>
        <v>0</v>
      </c>
      <c r="D82" s="64">
        <f>soupisky!D$283</f>
        <v>0</v>
      </c>
      <c r="E82" s="64">
        <f>soupisky!B270</f>
        <v>0</v>
      </c>
      <c r="F82" s="64"/>
      <c r="G82" s="64"/>
      <c r="H82" s="115">
        <f>výška!$O20</f>
        <v>0</v>
      </c>
      <c r="I82" s="2"/>
      <c r="J82" s="2"/>
      <c r="O82" s="168"/>
    </row>
    <row r="83" spans="1:15" ht="12.75">
      <c r="A83" s="175">
        <v>15</v>
      </c>
      <c r="B83" s="2"/>
      <c r="C83" s="64" t="str">
        <f>soupisky!C$17</f>
        <v>Tauchmanová Karolína</v>
      </c>
      <c r="D83" s="64">
        <f>soupisky!D$17</f>
        <v>96</v>
      </c>
      <c r="E83" s="64" t="str">
        <f>soupisky!B4</f>
        <v>ZŠ a MŠ Studenec</v>
      </c>
      <c r="F83" s="64"/>
      <c r="G83" s="64"/>
      <c r="H83" s="115">
        <f>výška!$O21</f>
        <v>115</v>
      </c>
      <c r="I83" s="2"/>
      <c r="J83" s="2"/>
      <c r="O83" s="168"/>
    </row>
    <row r="84" spans="1:15" ht="12.75">
      <c r="A84" s="175">
        <v>16</v>
      </c>
      <c r="B84" s="2"/>
      <c r="C84" s="64" t="str">
        <f>soupisky!C$55</f>
        <v>Šikolová Tereza</v>
      </c>
      <c r="D84" s="64">
        <f>soupisky!D$55</f>
        <v>96</v>
      </c>
      <c r="E84" s="64" t="str">
        <f>soupisky!$B$42</f>
        <v>Gymnázium Dr.Randy</v>
      </c>
      <c r="F84" s="64"/>
      <c r="G84" s="64"/>
      <c r="H84" s="115">
        <f>výška!$O22</f>
        <v>145</v>
      </c>
      <c r="I84" s="2"/>
      <c r="J84" s="2"/>
      <c r="O84" s="168"/>
    </row>
    <row r="85" spans="1:15" ht="12.75">
      <c r="A85" s="175">
        <v>17</v>
      </c>
      <c r="B85" s="2"/>
      <c r="C85" s="64" t="str">
        <f>soupisky!C$94</f>
        <v>Šulcová Kamila</v>
      </c>
      <c r="D85" s="64">
        <f>soupisky!D$94</f>
        <v>1997</v>
      </c>
      <c r="E85" s="64" t="str">
        <f>soupisky!$B$80</f>
        <v>Základní škola T.G. Masaryka</v>
      </c>
      <c r="F85" s="64"/>
      <c r="G85" s="64"/>
      <c r="H85" s="115">
        <f>výška!$O23</f>
        <v>125</v>
      </c>
      <c r="I85" s="2"/>
      <c r="J85" s="2"/>
      <c r="O85" s="168"/>
    </row>
    <row r="86" spans="1:15" ht="12.75">
      <c r="A86" s="175">
        <v>18</v>
      </c>
      <c r="B86" s="2"/>
      <c r="C86" s="64" t="str">
        <f>soupisky!C$132</f>
        <v>Sedláčková Michaela</v>
      </c>
      <c r="D86" s="64" t="str">
        <f>soupisky!D$132</f>
        <v>Miachela</v>
      </c>
      <c r="E86" s="64" t="str">
        <f>soupisky!$B$118</f>
        <v>ZŠ Jilemnice, Komenského 288</v>
      </c>
      <c r="F86" s="64"/>
      <c r="G86" s="64"/>
      <c r="H86" s="115">
        <f>výška!$O24</f>
        <v>125</v>
      </c>
      <c r="I86" s="2"/>
      <c r="J86" s="2"/>
      <c r="O86" s="168"/>
    </row>
    <row r="87" spans="1:15" ht="12.75">
      <c r="A87" s="175">
        <v>19</v>
      </c>
      <c r="B87" s="2"/>
      <c r="C87" s="64" t="str">
        <f>soupisky!C$170</f>
        <v>Lehká Gabriela</v>
      </c>
      <c r="D87" s="64">
        <f>soupisky!D$170</f>
        <v>1996</v>
      </c>
      <c r="E87" s="64" t="str">
        <f>soupisky!$B$156</f>
        <v>Základní škola Jablonec nad Nisou</v>
      </c>
      <c r="F87" s="64"/>
      <c r="G87" s="64"/>
      <c r="H87" s="115">
        <f>výška!$O25</f>
        <v>125</v>
      </c>
      <c r="I87" s="2"/>
      <c r="J87" s="2"/>
      <c r="O87" s="168"/>
    </row>
    <row r="88" spans="1:15" ht="12.75">
      <c r="A88" s="175">
        <v>20</v>
      </c>
      <c r="B88" s="2"/>
      <c r="C88" s="64" t="str">
        <f>soupisky!C$208</f>
        <v>Monika Kučerová</v>
      </c>
      <c r="D88" s="64">
        <f>soupisky!D$208</f>
        <v>0</v>
      </c>
      <c r="E88" s="64" t="str">
        <f>soupisky!B194</f>
        <v>ZŠ U lesa Nový Bor</v>
      </c>
      <c r="F88" s="64"/>
      <c r="G88" s="64"/>
      <c r="H88" s="115">
        <f>výška!$O26</f>
        <v>125</v>
      </c>
      <c r="I88" s="2"/>
      <c r="J88" s="2"/>
      <c r="O88" s="168"/>
    </row>
    <row r="89" spans="1:15" ht="12.75">
      <c r="A89" s="175">
        <v>21</v>
      </c>
      <c r="B89" s="2"/>
      <c r="C89" s="64">
        <f>soupisky!C$246</f>
        <v>0</v>
      </c>
      <c r="D89" s="64">
        <f>soupisky!D$246</f>
        <v>0</v>
      </c>
      <c r="E89" s="64">
        <f>soupisky!$B$232</f>
        <v>0</v>
      </c>
      <c r="F89" s="64"/>
      <c r="G89" s="64"/>
      <c r="H89" s="115">
        <f>výška!$O27</f>
        <v>0</v>
      </c>
      <c r="I89" s="2"/>
      <c r="J89" s="2"/>
      <c r="O89" s="168"/>
    </row>
    <row r="90" spans="1:15" ht="12.75">
      <c r="A90" s="175">
        <v>22</v>
      </c>
      <c r="B90" s="2"/>
      <c r="C90" s="64">
        <f>soupisky!C$284</f>
        <v>0</v>
      </c>
      <c r="D90" s="64">
        <f>soupisky!D$284</f>
        <v>0</v>
      </c>
      <c r="E90" s="64">
        <f>soupisky!B270</f>
        <v>0</v>
      </c>
      <c r="F90" s="64"/>
      <c r="G90" s="64"/>
      <c r="H90" s="115">
        <f>výška!$O28</f>
        <v>0</v>
      </c>
      <c r="I90" s="2"/>
      <c r="J90" s="2"/>
      <c r="O90" s="168"/>
    </row>
    <row r="91" spans="1:15" ht="12.75">
      <c r="A91" s="175">
        <v>23</v>
      </c>
      <c r="B91" s="2"/>
      <c r="C91" s="64">
        <f>soupisky!C$18</f>
        <v>0</v>
      </c>
      <c r="D91" s="64">
        <f>soupisky!D$18</f>
        <v>0</v>
      </c>
      <c r="E91" s="64" t="str">
        <f>soupisky!B4</f>
        <v>ZŠ a MŠ Studenec</v>
      </c>
      <c r="F91" s="64"/>
      <c r="G91" s="64"/>
      <c r="H91" s="115">
        <f>výška!$O29</f>
        <v>0</v>
      </c>
      <c r="I91" s="2"/>
      <c r="J91" s="2"/>
      <c r="O91" s="168"/>
    </row>
    <row r="92" spans="1:15" ht="12.75">
      <c r="A92" s="175">
        <v>24</v>
      </c>
      <c r="B92" s="2"/>
      <c r="C92" s="64" t="str">
        <f>soupisky!C$56</f>
        <v>Bičianová Michala</v>
      </c>
      <c r="D92" s="64">
        <f>soupisky!D$56</f>
        <v>97</v>
      </c>
      <c r="E92" s="64" t="str">
        <f>soupisky!$B$42</f>
        <v>Gymnázium Dr.Randy</v>
      </c>
      <c r="F92" s="64"/>
      <c r="G92" s="64"/>
      <c r="H92" s="115">
        <f>výška!$O30</f>
        <v>120</v>
      </c>
      <c r="I92" s="2"/>
      <c r="J92" s="2"/>
      <c r="O92" s="168"/>
    </row>
    <row r="93" spans="1:15" ht="12.75">
      <c r="A93" s="175"/>
      <c r="B93" s="2"/>
      <c r="C93" s="64"/>
      <c r="D93" s="64"/>
      <c r="E93" s="64"/>
      <c r="F93" s="64"/>
      <c r="G93" s="64"/>
      <c r="H93" s="115"/>
      <c r="I93" s="2"/>
      <c r="J93" s="2"/>
      <c r="O93" s="168"/>
    </row>
    <row r="94" spans="1:19" ht="12.75">
      <c r="A94" s="2"/>
      <c r="B94" s="35" t="s">
        <v>80</v>
      </c>
      <c r="C94" s="2"/>
      <c r="D94" s="2"/>
      <c r="E94" s="2"/>
      <c r="F94" s="2"/>
      <c r="G94" s="2"/>
      <c r="H94" s="2"/>
      <c r="I94" s="2"/>
      <c r="O94" s="168"/>
      <c r="P94" s="2"/>
      <c r="Q94" s="2"/>
      <c r="R94" s="2"/>
      <c r="S94" s="2"/>
    </row>
    <row r="95" spans="1:20" ht="12.75">
      <c r="A95" s="65">
        <v>1</v>
      </c>
      <c r="B95" s="2"/>
      <c r="C95" s="64" t="str">
        <f>soupisky!C$133</f>
        <v>Hanušová Nikola</v>
      </c>
      <c r="D95" s="64" t="str">
        <f>soupisky!D$133</f>
        <v>Nikola</v>
      </c>
      <c r="E95" s="64" t="str">
        <f>soupisky!$B$118</f>
        <v>ZŠ Jilemnice, Komenského 288</v>
      </c>
      <c r="F95" s="64"/>
      <c r="G95" s="64"/>
      <c r="H95" s="115">
        <f>dálka!$N7</f>
        <v>384</v>
      </c>
      <c r="I95" s="2"/>
      <c r="J95" s="2"/>
      <c r="K95" s="172" t="s">
        <v>128</v>
      </c>
      <c r="L95" s="173"/>
      <c r="M95" s="173"/>
      <c r="N95" s="173"/>
      <c r="O95" s="168"/>
      <c r="P95" s="2"/>
      <c r="Q95" s="2"/>
      <c r="R95" s="2"/>
      <c r="S95" s="2"/>
      <c r="T95" s="2"/>
    </row>
    <row r="96" spans="1:20" ht="12.75">
      <c r="A96" s="65">
        <v>2</v>
      </c>
      <c r="B96" s="2"/>
      <c r="C96" s="64" t="str">
        <f>soupisky!C$171</f>
        <v>Hýsková Kateřina</v>
      </c>
      <c r="D96" s="64">
        <f>soupisky!D$171</f>
        <v>1996</v>
      </c>
      <c r="E96" s="64" t="str">
        <f>soupisky!$B$156</f>
        <v>Základní škola Jablonec nad Nisou</v>
      </c>
      <c r="F96" s="64"/>
      <c r="G96" s="64"/>
      <c r="H96" s="115">
        <f>dálka!$N8</f>
        <v>450</v>
      </c>
      <c r="I96" s="2"/>
      <c r="J96" s="2"/>
      <c r="K96" s="173" t="s">
        <v>168</v>
      </c>
      <c r="L96" s="173"/>
      <c r="M96" s="173"/>
      <c r="N96" s="173"/>
      <c r="O96" s="168"/>
      <c r="P96" s="2"/>
      <c r="Q96" s="2"/>
      <c r="R96" s="2"/>
      <c r="S96" s="2"/>
      <c r="T96" s="2"/>
    </row>
    <row r="97" spans="1:20" ht="12.75">
      <c r="A97" s="65">
        <v>3</v>
      </c>
      <c r="B97" s="2"/>
      <c r="C97" s="64" t="str">
        <f>soupisky!C$209</f>
        <v>Březinová Martina</v>
      </c>
      <c r="D97" s="64">
        <f>soupisky!D$209</f>
        <v>96</v>
      </c>
      <c r="E97" s="64" t="str">
        <f>soupisky!B194</f>
        <v>ZŠ U lesa Nový Bor</v>
      </c>
      <c r="F97" s="64"/>
      <c r="G97" s="64"/>
      <c r="H97" s="115">
        <f>dálka!$N9</f>
        <v>406</v>
      </c>
      <c r="I97" s="2"/>
      <c r="J97" s="2"/>
      <c r="K97" s="173" t="s">
        <v>129</v>
      </c>
      <c r="L97" s="173"/>
      <c r="M97" s="173"/>
      <c r="N97" s="173"/>
      <c r="O97" s="168"/>
      <c r="P97" s="2"/>
      <c r="Q97" s="2"/>
      <c r="R97" s="2"/>
      <c r="S97" s="2"/>
      <c r="T97" s="2"/>
    </row>
    <row r="98" spans="1:20" ht="12.75">
      <c r="A98" s="65">
        <v>4</v>
      </c>
      <c r="B98" s="2"/>
      <c r="C98" s="64">
        <f>soupisky!C$247</f>
        <v>0</v>
      </c>
      <c r="D98" s="64">
        <f>soupisky!D$247</f>
        <v>0</v>
      </c>
      <c r="E98" s="64">
        <f>soupisky!$B$232</f>
        <v>0</v>
      </c>
      <c r="F98" s="64"/>
      <c r="G98" s="64"/>
      <c r="H98" s="115">
        <f>dálka!$N10</f>
        <v>0</v>
      </c>
      <c r="I98" s="2"/>
      <c r="J98" s="2"/>
      <c r="K98" s="173" t="s">
        <v>127</v>
      </c>
      <c r="L98" s="173"/>
      <c r="M98" s="173"/>
      <c r="N98" s="173"/>
      <c r="O98" s="168"/>
      <c r="P98" s="2"/>
      <c r="Q98" s="2"/>
      <c r="R98" s="2"/>
      <c r="S98" s="2"/>
      <c r="T98" s="2"/>
    </row>
    <row r="99" spans="1:20" ht="12.75">
      <c r="A99" s="65">
        <v>5</v>
      </c>
      <c r="B99" s="2"/>
      <c r="C99" s="64">
        <f>soupisky!C$285</f>
        <v>0</v>
      </c>
      <c r="D99" s="64">
        <f>soupisky!D$285</f>
        <v>0</v>
      </c>
      <c r="E99" s="64">
        <f>soupisky!B270</f>
        <v>0</v>
      </c>
      <c r="F99" s="64"/>
      <c r="G99" s="64"/>
      <c r="H99" s="115">
        <f>dálka!$N11</f>
        <v>0</v>
      </c>
      <c r="I99" s="2"/>
      <c r="J99" s="2"/>
      <c r="K99" s="173" t="s">
        <v>165</v>
      </c>
      <c r="L99" s="173"/>
      <c r="M99" s="173"/>
      <c r="N99" s="173"/>
      <c r="O99" s="168"/>
      <c r="P99" s="2"/>
      <c r="Q99" s="2"/>
      <c r="R99" s="2"/>
      <c r="S99" s="2"/>
      <c r="T99" s="2"/>
    </row>
    <row r="100" spans="1:20" ht="12.75">
      <c r="A100" s="65">
        <v>6</v>
      </c>
      <c r="B100" s="2"/>
      <c r="C100" s="64" t="str">
        <f>soupisky!C$19</f>
        <v>Šimáčková Jana</v>
      </c>
      <c r="D100" s="64">
        <f>soupisky!D$19</f>
        <v>96</v>
      </c>
      <c r="E100" s="64" t="str">
        <f>soupisky!B4</f>
        <v>ZŠ a MŠ Studenec</v>
      </c>
      <c r="F100" s="64"/>
      <c r="G100" s="64"/>
      <c r="H100" s="115">
        <f>dálka!$N12</f>
        <v>471</v>
      </c>
      <c r="I100" s="2"/>
      <c r="J100" s="2"/>
      <c r="K100" s="2"/>
      <c r="L100" s="133"/>
      <c r="M100" s="2"/>
      <c r="N100" s="2"/>
      <c r="O100" s="27"/>
      <c r="P100" s="2"/>
      <c r="Q100" s="2"/>
      <c r="R100" s="2"/>
      <c r="S100" s="2"/>
      <c r="T100" s="2"/>
    </row>
    <row r="101" spans="1:20" ht="12.75">
      <c r="A101" s="65">
        <v>7</v>
      </c>
      <c r="B101" s="2"/>
      <c r="C101" s="64" t="str">
        <f>soupisky!C$57</f>
        <v>Vélová Adéla</v>
      </c>
      <c r="D101" s="64">
        <f>soupisky!D$57</f>
        <v>95</v>
      </c>
      <c r="E101" s="64" t="str">
        <f>soupisky!$B$42</f>
        <v>Gymnázium Dr.Randy</v>
      </c>
      <c r="F101" s="64"/>
      <c r="G101" s="64"/>
      <c r="H101" s="115">
        <f>dálka!$N13</f>
        <v>430</v>
      </c>
      <c r="I101" s="2"/>
      <c r="J101" s="2"/>
      <c r="K101" s="2"/>
      <c r="L101" s="2"/>
      <c r="M101" s="2"/>
      <c r="N101" s="2"/>
      <c r="O101" s="27"/>
      <c r="P101" s="2"/>
      <c r="Q101" s="2"/>
      <c r="R101" s="2"/>
      <c r="S101" s="2"/>
      <c r="T101" s="2"/>
    </row>
    <row r="102" spans="1:20" ht="12.75">
      <c r="A102" s="65">
        <v>8</v>
      </c>
      <c r="B102" s="2"/>
      <c r="C102" s="64" t="str">
        <f>soupisky!C$95</f>
        <v>Kučerová Kristýna</v>
      </c>
      <c r="D102" s="64">
        <f>soupisky!D$96</f>
        <v>1995</v>
      </c>
      <c r="E102" s="64" t="str">
        <f>soupisky!$B$80</f>
        <v>Základní škola T.G. Masaryka</v>
      </c>
      <c r="F102" s="64"/>
      <c r="G102" s="64"/>
      <c r="H102" s="115">
        <f>dálka!$N14</f>
        <v>427</v>
      </c>
      <c r="I102" s="2"/>
      <c r="J102" s="2"/>
      <c r="K102" s="2"/>
      <c r="L102" s="2"/>
      <c r="M102" s="2"/>
      <c r="N102" s="2"/>
      <c r="O102" s="27"/>
      <c r="P102" s="2"/>
      <c r="Q102" s="2"/>
      <c r="R102" s="2"/>
      <c r="S102" s="2"/>
      <c r="T102" s="2"/>
    </row>
    <row r="103" spans="1:20" ht="12.75">
      <c r="A103" s="65">
        <v>9</v>
      </c>
      <c r="B103" s="2"/>
      <c r="C103" s="64" t="str">
        <f>soupisky!C$134</f>
        <v>Poloprutská Lenka</v>
      </c>
      <c r="D103" s="64" t="str">
        <f>soupisky!D$134</f>
        <v>Lenka</v>
      </c>
      <c r="E103" s="64" t="str">
        <f>soupisky!$B$118</f>
        <v>ZŠ Jilemnice, Komenského 288</v>
      </c>
      <c r="F103" s="64"/>
      <c r="G103" s="64"/>
      <c r="H103" s="115">
        <f>dálka!$N15</f>
        <v>408</v>
      </c>
      <c r="I103" s="2"/>
      <c r="J103" s="2"/>
      <c r="K103" s="2"/>
      <c r="L103" s="2"/>
      <c r="M103" s="2"/>
      <c r="N103" s="2"/>
      <c r="O103" s="27"/>
      <c r="P103" s="2"/>
      <c r="Q103" s="2"/>
      <c r="R103" s="2"/>
      <c r="S103" s="2"/>
      <c r="T103" s="2"/>
    </row>
    <row r="104" spans="1:20" ht="12.75">
      <c r="A104" s="65">
        <v>10</v>
      </c>
      <c r="B104" s="2"/>
      <c r="C104" s="64" t="str">
        <f>soupisky!C$172</f>
        <v>Wagnerová Veronika</v>
      </c>
      <c r="D104" s="64">
        <f>soupisky!D$172</f>
        <v>1997</v>
      </c>
      <c r="E104" s="64" t="str">
        <f>soupisky!$B$156</f>
        <v>Základní škola Jablonec nad Nisou</v>
      </c>
      <c r="F104" s="64"/>
      <c r="G104" s="64"/>
      <c r="H104" s="115">
        <f>dálka!$N16</f>
        <v>415</v>
      </c>
      <c r="I104" s="2"/>
      <c r="J104" s="2"/>
      <c r="K104" s="2"/>
      <c r="L104" s="2"/>
      <c r="M104" s="2"/>
      <c r="N104" s="2"/>
      <c r="O104" s="27"/>
      <c r="P104" s="2"/>
      <c r="Q104" s="2"/>
      <c r="R104" s="2"/>
      <c r="S104" s="2"/>
      <c r="T104" s="2"/>
    </row>
    <row r="105" spans="1:20" ht="12.75">
      <c r="A105" s="65">
        <v>11</v>
      </c>
      <c r="B105" s="2"/>
      <c r="C105" s="64" t="str">
        <f>soupisky!C$210</f>
        <v>Majorová Michaela</v>
      </c>
      <c r="D105" s="64">
        <f>soupisky!D$210</f>
        <v>97</v>
      </c>
      <c r="E105" s="64" t="str">
        <f>soupisky!B194</f>
        <v>ZŠ U lesa Nový Bor</v>
      </c>
      <c r="F105" s="64"/>
      <c r="G105" s="64"/>
      <c r="H105" s="115">
        <f>dálka!$N17</f>
        <v>377</v>
      </c>
      <c r="I105" s="2"/>
      <c r="J105" s="2"/>
      <c r="K105" s="2"/>
      <c r="L105" s="2"/>
      <c r="M105" s="2"/>
      <c r="N105" s="2"/>
      <c r="O105" s="27"/>
      <c r="P105" s="2"/>
      <c r="Q105" s="2"/>
      <c r="R105" s="2"/>
      <c r="S105" s="2"/>
      <c r="T105" s="2"/>
    </row>
    <row r="106" spans="1:20" ht="12.75">
      <c r="A106" s="65">
        <v>12</v>
      </c>
      <c r="B106" s="2"/>
      <c r="C106" s="64">
        <f>soupisky!C$248</f>
        <v>0</v>
      </c>
      <c r="D106" s="64">
        <f>soupisky!D$248</f>
        <v>0</v>
      </c>
      <c r="E106" s="64">
        <f>soupisky!$B$232</f>
        <v>0</v>
      </c>
      <c r="F106" s="64"/>
      <c r="G106" s="64"/>
      <c r="H106" s="115">
        <f>dálka!$N18</f>
        <v>0</v>
      </c>
      <c r="I106" s="2"/>
      <c r="J106" s="2"/>
      <c r="K106" s="2"/>
      <c r="L106" s="2"/>
      <c r="M106" s="2"/>
      <c r="N106" s="2"/>
      <c r="O106" s="27"/>
      <c r="P106" s="2"/>
      <c r="Q106" s="2"/>
      <c r="R106" s="2"/>
      <c r="S106" s="2"/>
      <c r="T106" s="2"/>
    </row>
    <row r="107" spans="1:20" ht="12.75">
      <c r="A107" s="175">
        <v>13</v>
      </c>
      <c r="B107" s="2"/>
      <c r="C107" s="64">
        <f>soupisky!C$286</f>
        <v>0</v>
      </c>
      <c r="D107" s="64">
        <f>soupisky!D$286</f>
        <v>0</v>
      </c>
      <c r="E107" s="64">
        <f>soupisky!B270</f>
        <v>0</v>
      </c>
      <c r="F107" s="64"/>
      <c r="G107" s="64"/>
      <c r="H107" s="115">
        <f>dálka!$N19</f>
        <v>0</v>
      </c>
      <c r="I107" s="2"/>
      <c r="J107" s="2"/>
      <c r="K107" s="2"/>
      <c r="L107" s="2"/>
      <c r="M107" s="2"/>
      <c r="N107" s="2"/>
      <c r="O107" s="27"/>
      <c r="P107" s="2"/>
      <c r="Q107" s="2"/>
      <c r="R107" s="2"/>
      <c r="S107" s="2"/>
      <c r="T107" s="2"/>
    </row>
    <row r="108" spans="1:20" ht="12.75">
      <c r="A108" s="175">
        <v>14</v>
      </c>
      <c r="B108" s="2"/>
      <c r="C108" s="64" t="str">
        <f>soupisky!C$20</f>
        <v>Šemberová Kristýna</v>
      </c>
      <c r="D108" s="64">
        <f>soupisky!D$20</f>
        <v>97</v>
      </c>
      <c r="E108" s="64" t="str">
        <f>soupisky!B4</f>
        <v>ZŠ a MŠ Studenec</v>
      </c>
      <c r="F108" s="64"/>
      <c r="G108" s="64"/>
      <c r="H108" s="115">
        <f>dálka!$N20</f>
        <v>380</v>
      </c>
      <c r="I108" s="2"/>
      <c r="J108" s="2"/>
      <c r="K108" s="2"/>
      <c r="L108" s="2"/>
      <c r="M108" s="2"/>
      <c r="N108" s="2"/>
      <c r="O108" s="27"/>
      <c r="P108" s="2"/>
      <c r="Q108" s="2"/>
      <c r="R108" s="2"/>
      <c r="S108" s="2"/>
      <c r="T108" s="2"/>
    </row>
    <row r="109" spans="1:20" ht="12.75">
      <c r="A109" s="175">
        <v>15</v>
      </c>
      <c r="B109" s="2"/>
      <c r="C109" s="64" t="str">
        <f>soupisky!C$58</f>
        <v>Hoferová Karin</v>
      </c>
      <c r="D109" s="64">
        <f>soupisky!D$58</f>
        <v>96</v>
      </c>
      <c r="E109" s="64" t="str">
        <f>soupisky!$B$42</f>
        <v>Gymnázium Dr.Randy</v>
      </c>
      <c r="F109" s="64"/>
      <c r="G109" s="64"/>
      <c r="H109" s="115">
        <f>dálka!$N21</f>
        <v>471</v>
      </c>
      <c r="I109" s="2"/>
      <c r="J109" s="2"/>
      <c r="K109" s="2"/>
      <c r="L109" s="2"/>
      <c r="M109" s="2"/>
      <c r="N109" s="2"/>
      <c r="O109" s="27"/>
      <c r="P109" s="2"/>
      <c r="Q109" s="2"/>
      <c r="R109" s="2"/>
      <c r="S109" s="2"/>
      <c r="T109" s="2"/>
    </row>
    <row r="110" spans="1:20" ht="12.75">
      <c r="A110" s="175">
        <v>16</v>
      </c>
      <c r="B110" s="2"/>
      <c r="C110" s="64" t="str">
        <f>soupisky!C$96</f>
        <v>Mazurkiewiczová Magda</v>
      </c>
      <c r="D110" s="64">
        <f>soupisky!D$96</f>
        <v>1995</v>
      </c>
      <c r="E110" s="64" t="str">
        <f>soupisky!$B$80</f>
        <v>Základní škola T.G. Masaryka</v>
      </c>
      <c r="F110" s="64"/>
      <c r="G110" s="64"/>
      <c r="H110" s="115">
        <f>dálka!$N22</f>
        <v>397</v>
      </c>
      <c r="I110" s="2"/>
      <c r="J110" s="2"/>
      <c r="K110" s="2"/>
      <c r="L110" s="2"/>
      <c r="M110" s="2"/>
      <c r="N110" s="2"/>
      <c r="O110" s="27"/>
      <c r="P110" s="2"/>
      <c r="Q110" s="2"/>
      <c r="R110" s="2"/>
      <c r="S110" s="2"/>
      <c r="T110" s="2"/>
    </row>
    <row r="111" spans="1:20" ht="12.75">
      <c r="A111" s="175">
        <v>17</v>
      </c>
      <c r="B111" s="2"/>
      <c r="C111" s="64" t="str">
        <f>soupisky!C$135</f>
        <v>Šupová Katka</v>
      </c>
      <c r="D111" s="64" t="str">
        <f>soupisky!D$135</f>
        <v>Katka</v>
      </c>
      <c r="E111" s="64" t="str">
        <f>soupisky!$B$118</f>
        <v>ZŠ Jilemnice, Komenského 288</v>
      </c>
      <c r="F111" s="64"/>
      <c r="G111" s="64"/>
      <c r="H111" s="115">
        <f>dálka!$N23</f>
        <v>391</v>
      </c>
      <c r="I111" s="2"/>
      <c r="J111" s="2"/>
      <c r="K111" s="2"/>
      <c r="L111" s="2"/>
      <c r="M111" s="2"/>
      <c r="N111" s="2"/>
      <c r="O111" s="27"/>
      <c r="P111" s="2"/>
      <c r="Q111" s="2"/>
      <c r="R111" s="2"/>
      <c r="S111" s="2"/>
      <c r="T111" s="2"/>
    </row>
    <row r="112" spans="1:20" ht="12.75">
      <c r="A112" s="175">
        <v>18</v>
      </c>
      <c r="B112" s="2"/>
      <c r="C112" s="64" t="str">
        <f>soupisky!C$173</f>
        <v>Petrtýlová Kateřina</v>
      </c>
      <c r="D112" s="64">
        <f>soupisky!D$173</f>
        <v>1996</v>
      </c>
      <c r="E112" s="64" t="str">
        <f>soupisky!$B$156</f>
        <v>Základní škola Jablonec nad Nisou</v>
      </c>
      <c r="F112" s="64"/>
      <c r="G112" s="64"/>
      <c r="H112" s="115">
        <f>dálka!$N24</f>
        <v>373</v>
      </c>
      <c r="I112" s="2"/>
      <c r="J112" s="2"/>
      <c r="K112" s="2"/>
      <c r="L112" s="2"/>
      <c r="M112" s="2"/>
      <c r="N112" s="2"/>
      <c r="O112" s="27"/>
      <c r="P112" s="2"/>
      <c r="Q112" s="2"/>
      <c r="R112" s="2"/>
      <c r="S112" s="2"/>
      <c r="T112" s="2"/>
    </row>
    <row r="113" spans="1:20" ht="12.75">
      <c r="A113" s="175">
        <v>19</v>
      </c>
      <c r="B113" s="2"/>
      <c r="C113" s="64" t="str">
        <f>soupisky!C$211</f>
        <v>Vojířová Petra</v>
      </c>
      <c r="D113" s="64">
        <f>soupisky!D$211</f>
        <v>96</v>
      </c>
      <c r="E113" s="64" t="str">
        <f>soupisky!B194</f>
        <v>ZŠ U lesa Nový Bor</v>
      </c>
      <c r="F113" s="64"/>
      <c r="G113" s="64"/>
      <c r="H113" s="115">
        <f>dálka!$N25</f>
        <v>391</v>
      </c>
      <c r="I113" s="2"/>
      <c r="J113" s="2"/>
      <c r="K113" s="2"/>
      <c r="L113" s="2"/>
      <c r="M113" s="2"/>
      <c r="N113" s="2"/>
      <c r="O113" s="27"/>
      <c r="P113" s="2"/>
      <c r="Q113" s="2"/>
      <c r="R113" s="2"/>
      <c r="S113" s="2"/>
      <c r="T113" s="2"/>
    </row>
    <row r="114" spans="1:20" ht="12.75">
      <c r="A114" s="175">
        <v>20</v>
      </c>
      <c r="B114" s="2"/>
      <c r="C114" s="64">
        <f>soupisky!C$249</f>
        <v>0</v>
      </c>
      <c r="D114" s="64">
        <f>soupisky!D$249</f>
        <v>0</v>
      </c>
      <c r="E114" s="64">
        <f>soupisky!$B$232</f>
        <v>0</v>
      </c>
      <c r="F114" s="64"/>
      <c r="G114" s="64"/>
      <c r="H114" s="115">
        <f>dálka!$N26</f>
        <v>0</v>
      </c>
      <c r="I114" s="2"/>
      <c r="J114" s="2"/>
      <c r="K114" s="2"/>
      <c r="L114" s="2"/>
      <c r="M114" s="2"/>
      <c r="N114" s="2"/>
      <c r="O114" s="27"/>
      <c r="P114" s="2"/>
      <c r="Q114" s="2"/>
      <c r="R114" s="2"/>
      <c r="S114" s="2"/>
      <c r="T114" s="2"/>
    </row>
    <row r="115" spans="1:20" ht="12.75">
      <c r="A115" s="175">
        <v>21</v>
      </c>
      <c r="B115" s="2"/>
      <c r="C115" s="64">
        <f>soupisky!C$287</f>
        <v>0</v>
      </c>
      <c r="D115" s="64">
        <f>soupisky!D$287</f>
        <v>0</v>
      </c>
      <c r="E115" s="64">
        <f>soupisky!B270</f>
        <v>0</v>
      </c>
      <c r="F115" s="64"/>
      <c r="G115" s="64"/>
      <c r="H115" s="115">
        <f>dálka!$N27</f>
        <v>0</v>
      </c>
      <c r="I115" s="2"/>
      <c r="J115" s="2"/>
      <c r="K115" s="2"/>
      <c r="L115" s="2"/>
      <c r="M115" s="2"/>
      <c r="N115" s="2"/>
      <c r="O115" s="27"/>
      <c r="P115" s="2"/>
      <c r="Q115" s="2"/>
      <c r="R115" s="2"/>
      <c r="S115" s="2"/>
      <c r="T115" s="2"/>
    </row>
    <row r="116" spans="1:20" ht="12.75">
      <c r="A116" s="175">
        <v>22</v>
      </c>
      <c r="B116" s="2"/>
      <c r="C116" s="64" t="str">
        <f>soupisky!C$21</f>
        <v>Holečková Laďka</v>
      </c>
      <c r="D116" s="64">
        <f>soupisky!D$21</f>
        <v>96</v>
      </c>
      <c r="E116" s="64" t="str">
        <f>soupisky!B4</f>
        <v>ZŠ a MŠ Studenec</v>
      </c>
      <c r="F116" s="64"/>
      <c r="G116" s="64"/>
      <c r="H116" s="115">
        <f>dálka!$N28</f>
        <v>416</v>
      </c>
      <c r="I116" s="2"/>
      <c r="J116" s="2"/>
      <c r="K116" s="2"/>
      <c r="L116" s="2"/>
      <c r="M116" s="2"/>
      <c r="N116" s="2"/>
      <c r="O116" s="27"/>
      <c r="P116" s="2"/>
      <c r="Q116" s="2"/>
      <c r="R116" s="2"/>
      <c r="S116" s="2"/>
      <c r="T116" s="2"/>
    </row>
    <row r="117" spans="1:20" ht="12.75">
      <c r="A117" s="175">
        <v>23</v>
      </c>
      <c r="B117" s="2"/>
      <c r="C117" s="64" t="str">
        <f>soupisky!C$59</f>
        <v>Šikolová Tereza</v>
      </c>
      <c r="D117" s="64">
        <f>soupisky!D$59</f>
        <v>96</v>
      </c>
      <c r="E117" s="64" t="str">
        <f>soupisky!$B$42</f>
        <v>Gymnázium Dr.Randy</v>
      </c>
      <c r="F117" s="64"/>
      <c r="G117" s="64"/>
      <c r="H117" s="115">
        <f>dálka!$N29</f>
        <v>408</v>
      </c>
      <c r="I117" s="2"/>
      <c r="J117" s="2"/>
      <c r="K117" s="2"/>
      <c r="L117" s="2"/>
      <c r="M117" s="2"/>
      <c r="N117" s="2"/>
      <c r="O117" s="27"/>
      <c r="P117" s="2"/>
      <c r="Q117" s="2"/>
      <c r="R117" s="2"/>
      <c r="S117" s="2"/>
      <c r="T117" s="2"/>
    </row>
    <row r="118" spans="1:20" ht="12.75">
      <c r="A118" s="175">
        <v>24</v>
      </c>
      <c r="B118" s="2"/>
      <c r="C118" s="64" t="str">
        <f>soupisky!C$97</f>
        <v>Tokarová Dominika</v>
      </c>
      <c r="D118" s="64">
        <f>soupisky!D$97</f>
        <v>1996</v>
      </c>
      <c r="E118" s="64" t="str">
        <f>soupisky!$B$80</f>
        <v>Základní škola T.G. Masaryka</v>
      </c>
      <c r="F118" s="64"/>
      <c r="G118" s="64"/>
      <c r="H118" s="115">
        <f>dálka!$N30</f>
        <v>359</v>
      </c>
      <c r="I118" s="2"/>
      <c r="J118" s="2"/>
      <c r="K118" s="2"/>
      <c r="L118" s="2"/>
      <c r="M118" s="2"/>
      <c r="N118" s="2"/>
      <c r="O118" s="27"/>
      <c r="P118" s="2"/>
      <c r="Q118" s="2"/>
      <c r="R118" s="2"/>
      <c r="S118" s="2"/>
      <c r="T118" s="2"/>
    </row>
    <row r="119" spans="1:20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7"/>
      <c r="P119" s="2"/>
      <c r="Q119" s="2"/>
      <c r="R119" s="2"/>
      <c r="S119" s="2"/>
      <c r="T119" s="2"/>
    </row>
    <row r="120" spans="1:20" ht="12.75">
      <c r="A120" s="2"/>
      <c r="B120" s="128" t="s">
        <v>148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7"/>
      <c r="Q120" s="2"/>
      <c r="R120" s="2"/>
      <c r="T120" s="2"/>
    </row>
    <row r="121" spans="1:18" ht="12.75">
      <c r="A121" s="65">
        <v>1</v>
      </c>
      <c r="B121" s="2"/>
      <c r="C121" s="64" t="str">
        <f>soupisky!C$174</f>
        <v>Meislová Tereza</v>
      </c>
      <c r="D121" s="64">
        <f>soupisky!D$174</f>
        <v>1997</v>
      </c>
      <c r="E121" s="64" t="str">
        <f>soupisky!$B$156</f>
        <v>Základní škola Jablonec nad Nisou</v>
      </c>
      <c r="F121" s="64"/>
      <c r="G121" s="64"/>
      <c r="H121" s="116">
        <f>míček!$N7</f>
        <v>42.59</v>
      </c>
      <c r="I121" s="2"/>
      <c r="J121" s="2"/>
      <c r="K121" s="172" t="s">
        <v>128</v>
      </c>
      <c r="L121" s="173"/>
      <c r="M121" s="173"/>
      <c r="N121" s="173"/>
      <c r="O121" s="168"/>
      <c r="P121" s="2"/>
      <c r="Q121" s="2"/>
      <c r="R121" s="2"/>
    </row>
    <row r="122" spans="1:18" ht="12.75">
      <c r="A122" s="65">
        <v>2</v>
      </c>
      <c r="B122" s="2"/>
      <c r="C122" s="64" t="str">
        <f>soupisky!C$212</f>
        <v>Majorová Michaela</v>
      </c>
      <c r="D122" s="64">
        <f>soupisky!D$212</f>
        <v>96</v>
      </c>
      <c r="E122" s="64" t="str">
        <f>soupisky!B194</f>
        <v>ZŠ U lesa Nový Bor</v>
      </c>
      <c r="F122" s="64"/>
      <c r="G122" s="64"/>
      <c r="H122" s="116">
        <f>míček!$N8</f>
        <v>32.95</v>
      </c>
      <c r="I122" s="2"/>
      <c r="J122" s="2"/>
      <c r="K122" s="173" t="s">
        <v>169</v>
      </c>
      <c r="L122" s="173"/>
      <c r="M122" s="173"/>
      <c r="N122" s="173"/>
      <c r="O122" s="168"/>
      <c r="P122" s="124"/>
      <c r="Q122" s="2"/>
      <c r="R122" s="2"/>
    </row>
    <row r="123" spans="1:18" ht="12.75">
      <c r="A123" s="65">
        <v>3</v>
      </c>
      <c r="B123" s="2"/>
      <c r="C123" s="64">
        <f>soupisky!C$250</f>
        <v>0</v>
      </c>
      <c r="D123" s="64">
        <f>soupisky!D$250</f>
        <v>0</v>
      </c>
      <c r="E123" s="64">
        <f>soupisky!$B$232</f>
        <v>0</v>
      </c>
      <c r="F123" s="64"/>
      <c r="G123" s="64"/>
      <c r="H123" s="116">
        <f>míček!$N9</f>
        <v>0</v>
      </c>
      <c r="I123" s="2"/>
      <c r="J123" s="2"/>
      <c r="K123" s="173" t="s">
        <v>129</v>
      </c>
      <c r="L123" s="173"/>
      <c r="M123" s="173"/>
      <c r="N123" s="173"/>
      <c r="O123" s="168"/>
      <c r="P123" s="2"/>
      <c r="Q123" s="2"/>
      <c r="R123" s="2"/>
    </row>
    <row r="124" spans="1:15" ht="12.75">
      <c r="A124" s="65">
        <v>4</v>
      </c>
      <c r="B124" s="2"/>
      <c r="C124" s="64">
        <f>soupisky!C$288</f>
        <v>0</v>
      </c>
      <c r="D124" s="64">
        <f>soupisky!D$288</f>
        <v>0</v>
      </c>
      <c r="E124" s="64">
        <f>soupisky!B270</f>
        <v>0</v>
      </c>
      <c r="F124" s="64"/>
      <c r="G124" s="64"/>
      <c r="H124" s="116">
        <f>míček!$N10</f>
        <v>0</v>
      </c>
      <c r="I124" s="2"/>
      <c r="J124" s="2"/>
      <c r="K124" s="173" t="s">
        <v>127</v>
      </c>
      <c r="L124" s="173"/>
      <c r="M124" s="173"/>
      <c r="N124" s="173"/>
      <c r="O124" s="168"/>
    </row>
    <row r="125" spans="1:15" ht="12.75">
      <c r="A125" s="65">
        <v>5</v>
      </c>
      <c r="B125" s="2"/>
      <c r="C125" s="64" t="str">
        <f>soupisky!C$22</f>
        <v>Šemberová Kristýna</v>
      </c>
      <c r="D125" s="64">
        <f>soupisky!D$22</f>
        <v>97</v>
      </c>
      <c r="E125" s="64" t="str">
        <f>soupisky!B4</f>
        <v>ZŠ a MŠ Studenec</v>
      </c>
      <c r="F125" s="64"/>
      <c r="G125" s="64"/>
      <c r="H125" s="116">
        <f>míček!$N11</f>
        <v>42.56</v>
      </c>
      <c r="I125" s="2"/>
      <c r="J125" s="2"/>
      <c r="K125" s="173" t="s">
        <v>165</v>
      </c>
      <c r="L125" s="173"/>
      <c r="M125" s="173"/>
      <c r="N125" s="173"/>
      <c r="O125" s="168"/>
    </row>
    <row r="126" spans="1:15" ht="12.75">
      <c r="A126" s="65">
        <v>6</v>
      </c>
      <c r="B126" s="2"/>
      <c r="C126" s="64" t="str">
        <f>soupisky!C$60</f>
        <v>Bastlová René</v>
      </c>
      <c r="D126" s="64">
        <f>soupisky!D$60</f>
        <v>96</v>
      </c>
      <c r="E126" s="64" t="str">
        <f>soupisky!$B$42</f>
        <v>Gymnázium Dr.Randy</v>
      </c>
      <c r="F126" s="64"/>
      <c r="G126" s="64"/>
      <c r="H126" s="116">
        <f>míček!$N12</f>
        <v>45.7</v>
      </c>
      <c r="I126" s="2"/>
      <c r="J126" s="2"/>
      <c r="O126" s="168"/>
    </row>
    <row r="127" spans="1:15" ht="12.75">
      <c r="A127" s="65">
        <v>7</v>
      </c>
      <c r="B127" s="2"/>
      <c r="C127" s="64" t="str">
        <f>soupisky!C$98</f>
        <v>Skořepová Markéta</v>
      </c>
      <c r="D127" s="64">
        <f>soupisky!D$98</f>
        <v>1996</v>
      </c>
      <c r="E127" s="64" t="str">
        <f>soupisky!$B$80</f>
        <v>Základní škola T.G. Masaryka</v>
      </c>
      <c r="F127" s="64"/>
      <c r="G127" s="64"/>
      <c r="H127" s="116">
        <f>míček!$N13</f>
        <v>40.7</v>
      </c>
      <c r="I127" s="2"/>
      <c r="J127" s="2"/>
      <c r="O127" s="168"/>
    </row>
    <row r="128" spans="1:15" ht="12.75">
      <c r="A128" s="65">
        <v>8</v>
      </c>
      <c r="B128" s="2"/>
      <c r="C128" s="64" t="str">
        <f>soupisky!C$136</f>
        <v>Bokhorstová Esmeé</v>
      </c>
      <c r="D128" s="64" t="str">
        <f>soupisky!D$136</f>
        <v>Esmeé</v>
      </c>
      <c r="E128" s="64" t="str">
        <f>soupisky!$B$118</f>
        <v>ZŠ Jilemnice, Komenského 288</v>
      </c>
      <c r="F128" s="64"/>
      <c r="G128" s="64"/>
      <c r="H128" s="116">
        <f>míček!$N14</f>
        <v>33.4</v>
      </c>
      <c r="I128" s="2"/>
      <c r="J128" s="2"/>
      <c r="O128" s="168"/>
    </row>
    <row r="129" spans="1:15" ht="12.75">
      <c r="A129" s="65">
        <v>9</v>
      </c>
      <c r="B129" s="2"/>
      <c r="C129" s="64" t="str">
        <f>soupisky!C$175</f>
        <v>Janoušková Aneta</v>
      </c>
      <c r="D129" s="64">
        <f>soupisky!D$174</f>
        <v>1997</v>
      </c>
      <c r="E129" s="64" t="str">
        <f>soupisky!$B$156</f>
        <v>Základní škola Jablonec nad Nisou</v>
      </c>
      <c r="F129" s="64"/>
      <c r="G129" s="64"/>
      <c r="H129" s="116">
        <f>míček!$N15</f>
        <v>32.7</v>
      </c>
      <c r="I129" s="2"/>
      <c r="J129" s="2"/>
      <c r="O129" s="168"/>
    </row>
    <row r="130" spans="1:15" ht="12.75">
      <c r="A130" s="65">
        <v>10</v>
      </c>
      <c r="B130" s="2"/>
      <c r="C130" s="64" t="str">
        <f>soupisky!C$213</f>
        <v>Radoňská Gabriela</v>
      </c>
      <c r="D130" s="64">
        <f>soupisky!D$212</f>
        <v>96</v>
      </c>
      <c r="E130" s="64" t="str">
        <f>soupisky!B194</f>
        <v>ZŠ U lesa Nový Bor</v>
      </c>
      <c r="F130" s="64"/>
      <c r="G130" s="64"/>
      <c r="H130" s="116">
        <f>míček!$N16</f>
        <v>38.18</v>
      </c>
      <c r="I130" s="2"/>
      <c r="J130" s="2"/>
      <c r="O130" s="168"/>
    </row>
    <row r="131" spans="1:15" ht="12.75">
      <c r="A131" s="65">
        <v>11</v>
      </c>
      <c r="B131" s="2"/>
      <c r="C131" s="64">
        <f>soupisky!C$251</f>
        <v>0</v>
      </c>
      <c r="D131" s="64">
        <f>soupisky!D$250</f>
        <v>0</v>
      </c>
      <c r="E131" s="64">
        <f>soupisky!$B$232</f>
        <v>0</v>
      </c>
      <c r="F131" s="64"/>
      <c r="G131" s="64"/>
      <c r="H131" s="116">
        <f>míček!$N17</f>
        <v>0</v>
      </c>
      <c r="I131" s="2"/>
      <c r="J131" s="2"/>
      <c r="O131" s="168"/>
    </row>
    <row r="132" spans="1:15" ht="12.75">
      <c r="A132" s="65">
        <v>12</v>
      </c>
      <c r="B132" s="2"/>
      <c r="C132" s="64">
        <f>soupisky!C$289</f>
        <v>0</v>
      </c>
      <c r="D132" s="64">
        <f>soupisky!D$288</f>
        <v>0</v>
      </c>
      <c r="E132" s="64">
        <f>soupisky!B270</f>
        <v>0</v>
      </c>
      <c r="F132" s="64"/>
      <c r="G132" s="64"/>
      <c r="H132" s="116">
        <f>míček!$N18</f>
        <v>0</v>
      </c>
      <c r="I132" s="2"/>
      <c r="J132" s="2"/>
      <c r="O132" s="168"/>
    </row>
    <row r="133" spans="1:15" ht="12.75">
      <c r="A133" s="175">
        <v>13</v>
      </c>
      <c r="B133" s="2"/>
      <c r="C133" s="64" t="str">
        <f>soupisky!C$23</f>
        <v>Vydrová Lenka</v>
      </c>
      <c r="D133" s="64">
        <f>soupisky!D$22</f>
        <v>97</v>
      </c>
      <c r="E133" s="64" t="str">
        <f>soupisky!B4</f>
        <v>ZŠ a MŠ Studenec</v>
      </c>
      <c r="F133" s="64"/>
      <c r="G133" s="64"/>
      <c r="H133" s="116">
        <f>míček!$N19</f>
        <v>31.95</v>
      </c>
      <c r="I133" s="2"/>
      <c r="J133" s="2"/>
      <c r="O133" s="168"/>
    </row>
    <row r="134" spans="1:15" ht="12.75">
      <c r="A134" s="175">
        <v>14</v>
      </c>
      <c r="B134" s="2"/>
      <c r="C134" s="64" t="str">
        <f>soupisky!C$61</f>
        <v>Hálová Nikol</v>
      </c>
      <c r="D134" s="64">
        <f>soupisky!D$60</f>
        <v>96</v>
      </c>
      <c r="E134" s="64" t="str">
        <f>soupisky!$B$42</f>
        <v>Gymnázium Dr.Randy</v>
      </c>
      <c r="F134" s="64"/>
      <c r="G134" s="64"/>
      <c r="H134" s="116">
        <f>míček!$N20</f>
        <v>37.45</v>
      </c>
      <c r="I134" s="2"/>
      <c r="J134" s="2"/>
      <c r="O134" s="168"/>
    </row>
    <row r="135" spans="1:15" ht="12.75">
      <c r="A135" s="175">
        <v>15</v>
      </c>
      <c r="B135" s="2"/>
      <c r="C135" s="64" t="str">
        <f>soupisky!C$99</f>
        <v>Morávková Natálie</v>
      </c>
      <c r="D135" s="64">
        <f>soupisky!D$98</f>
        <v>1996</v>
      </c>
      <c r="E135" s="64" t="str">
        <f>soupisky!$B$80</f>
        <v>Základní škola T.G. Masaryka</v>
      </c>
      <c r="F135" s="64"/>
      <c r="G135" s="64"/>
      <c r="H135" s="116">
        <f>míček!$N21</f>
        <v>42.72</v>
      </c>
      <c r="I135" s="2"/>
      <c r="J135" s="2"/>
      <c r="O135" s="168"/>
    </row>
    <row r="136" spans="1:15" ht="12.75">
      <c r="A136" s="175">
        <v>16</v>
      </c>
      <c r="B136" s="2"/>
      <c r="C136" s="64" t="str">
        <f>soupisky!C$137</f>
        <v>Poloprutská Lenka</v>
      </c>
      <c r="D136" s="64" t="str">
        <f>soupisky!D$136</f>
        <v>Esmeé</v>
      </c>
      <c r="E136" s="64" t="str">
        <f>soupisky!$B$118</f>
        <v>ZŠ Jilemnice, Komenského 288</v>
      </c>
      <c r="F136" s="64"/>
      <c r="G136" s="64"/>
      <c r="H136" s="116">
        <f>míček!$N22</f>
        <v>35.55</v>
      </c>
      <c r="I136" s="2"/>
      <c r="J136" s="2"/>
      <c r="O136" s="168"/>
    </row>
    <row r="137" spans="1:15" ht="12.75">
      <c r="A137" s="175">
        <v>17</v>
      </c>
      <c r="B137" s="2"/>
      <c r="C137" s="64" t="str">
        <f>soupisky!C$176</f>
        <v>Kalinová Alexandra</v>
      </c>
      <c r="D137" s="64">
        <f>soupisky!D$176</f>
        <v>1995</v>
      </c>
      <c r="E137" s="64" t="str">
        <f>soupisky!$B$156</f>
        <v>Základní škola Jablonec nad Nisou</v>
      </c>
      <c r="F137" s="64"/>
      <c r="G137" s="64"/>
      <c r="H137" s="116">
        <f>míček!$N23</f>
        <v>43.64</v>
      </c>
      <c r="I137" s="2"/>
      <c r="J137" s="2"/>
      <c r="O137" s="168"/>
    </row>
    <row r="138" spans="1:15" ht="12.75">
      <c r="A138" s="175">
        <v>18</v>
      </c>
      <c r="B138" s="2"/>
      <c r="C138" s="64" t="str">
        <f>soupisky!C$214</f>
        <v>Kučerová Monika</v>
      </c>
      <c r="D138" s="64">
        <f>soupisky!D$214</f>
        <v>96</v>
      </c>
      <c r="E138" s="64" t="str">
        <f>soupisky!B194</f>
        <v>ZŠ U lesa Nový Bor</v>
      </c>
      <c r="F138" s="64"/>
      <c r="G138" s="64"/>
      <c r="H138" s="116">
        <f>míček!$N24</f>
        <v>31.48</v>
      </c>
      <c r="I138" s="2"/>
      <c r="J138" s="2"/>
      <c r="O138" s="168"/>
    </row>
    <row r="139" spans="1:15" ht="12.75">
      <c r="A139" s="175">
        <v>19</v>
      </c>
      <c r="B139" s="2"/>
      <c r="C139" s="64">
        <f>soupisky!C$252</f>
        <v>0</v>
      </c>
      <c r="D139" s="64">
        <f>soupisky!D$252</f>
        <v>0</v>
      </c>
      <c r="E139" s="64">
        <f>soupisky!$B$232</f>
        <v>0</v>
      </c>
      <c r="F139" s="64"/>
      <c r="G139" s="64"/>
      <c r="H139" s="116">
        <f>míček!$N25</f>
        <v>0</v>
      </c>
      <c r="I139" s="2"/>
      <c r="J139" s="2"/>
      <c r="O139" s="168"/>
    </row>
    <row r="140" spans="1:15" ht="12.75">
      <c r="A140" s="175">
        <v>20</v>
      </c>
      <c r="B140" s="2"/>
      <c r="C140" s="64">
        <f>soupisky!C$290</f>
        <v>0</v>
      </c>
      <c r="D140" s="64">
        <f>soupisky!D$290</f>
        <v>0</v>
      </c>
      <c r="E140" s="64">
        <f>soupisky!B270</f>
        <v>0</v>
      </c>
      <c r="F140" s="64"/>
      <c r="G140" s="64"/>
      <c r="H140" s="116">
        <f>míček!$N26</f>
        <v>0</v>
      </c>
      <c r="I140" s="2"/>
      <c r="J140" s="2"/>
      <c r="O140" s="168"/>
    </row>
    <row r="141" spans="1:15" ht="12.75">
      <c r="A141" s="175">
        <v>21</v>
      </c>
      <c r="B141" s="2"/>
      <c r="C141" s="64">
        <f>soupisky!C$24</f>
        <v>0</v>
      </c>
      <c r="D141" s="64">
        <f>soupisky!D$24</f>
        <v>0</v>
      </c>
      <c r="E141" s="64" t="str">
        <f>soupisky!B4</f>
        <v>ZŠ a MŠ Studenec</v>
      </c>
      <c r="F141" s="64"/>
      <c r="G141" s="64"/>
      <c r="H141" s="116">
        <f>míček!$N27</f>
        <v>0</v>
      </c>
      <c r="I141" s="2"/>
      <c r="J141" s="2"/>
      <c r="O141" s="168"/>
    </row>
    <row r="142" spans="1:15" ht="12.75">
      <c r="A142" s="175">
        <v>22</v>
      </c>
      <c r="B142" s="2"/>
      <c r="C142" s="64" t="str">
        <f>soupisky!C$62</f>
        <v>Petráčková Pamela</v>
      </c>
      <c r="D142" s="64">
        <f>soupisky!D$62</f>
        <v>95</v>
      </c>
      <c r="E142" s="64" t="str">
        <f>soupisky!$B$42</f>
        <v>Gymnázium Dr.Randy</v>
      </c>
      <c r="F142" s="64"/>
      <c r="G142" s="64"/>
      <c r="H142" s="116">
        <f>míček!$N28</f>
        <v>34.1</v>
      </c>
      <c r="I142" s="2"/>
      <c r="J142" s="2"/>
      <c r="O142" s="168"/>
    </row>
    <row r="143" spans="1:15" ht="12.75">
      <c r="A143" s="175">
        <v>23</v>
      </c>
      <c r="B143" s="2"/>
      <c r="C143" s="64" t="str">
        <f>soupisky!C$100</f>
        <v>Barancová Markéta</v>
      </c>
      <c r="D143" s="64">
        <f>soupisky!D$100</f>
        <v>1996</v>
      </c>
      <c r="E143" s="64" t="str">
        <f>soupisky!$B$80</f>
        <v>Základní škola T.G. Masaryka</v>
      </c>
      <c r="F143" s="64"/>
      <c r="G143" s="64"/>
      <c r="H143" s="116">
        <f>míček!$N29</f>
        <v>37.25</v>
      </c>
      <c r="I143" s="2"/>
      <c r="J143" s="2"/>
      <c r="O143" s="168"/>
    </row>
    <row r="144" spans="1:15" ht="12.75">
      <c r="A144" s="175">
        <v>24</v>
      </c>
      <c r="B144" s="2"/>
      <c r="C144" s="64" t="str">
        <f>soupisky!C$138</f>
        <v>Pěničková Štěpánka</v>
      </c>
      <c r="D144" s="64" t="str">
        <f>soupisky!D$138</f>
        <v>Štěpánka</v>
      </c>
      <c r="E144" s="64" t="str">
        <f>soupisky!$B$118</f>
        <v>ZŠ Jilemnice, Komenského 288</v>
      </c>
      <c r="F144" s="64"/>
      <c r="G144" s="64"/>
      <c r="H144" s="116">
        <f>míček!$N30</f>
        <v>30.68</v>
      </c>
      <c r="I144" s="2"/>
      <c r="J144" s="2"/>
      <c r="O144" s="168"/>
    </row>
    <row r="145" spans="1:1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O145" s="168"/>
    </row>
    <row r="146" spans="1:15" ht="12.75">
      <c r="A146" s="2"/>
      <c r="B146" s="128" t="s">
        <v>79</v>
      </c>
      <c r="C146" s="2"/>
      <c r="D146" s="128"/>
      <c r="E146" s="2"/>
      <c r="F146" s="2"/>
      <c r="G146" s="2"/>
      <c r="H146" s="124"/>
      <c r="I146" s="2"/>
      <c r="J146" s="2"/>
      <c r="O146" s="168"/>
    </row>
    <row r="147" spans="1:15" ht="12.75">
      <c r="A147" s="2"/>
      <c r="B147" s="2"/>
      <c r="C147" s="2"/>
      <c r="D147" s="131"/>
      <c r="E147" s="131"/>
      <c r="F147" s="131"/>
      <c r="G147" s="131"/>
      <c r="H147" s="131"/>
      <c r="I147" s="65"/>
      <c r="J147" s="2"/>
      <c r="O147" s="168"/>
    </row>
    <row r="148" spans="1:15" ht="12.75">
      <c r="A148" s="2"/>
      <c r="B148" s="2"/>
      <c r="C148" s="62" t="s">
        <v>38</v>
      </c>
      <c r="D148" s="2"/>
      <c r="E148" s="2"/>
      <c r="F148" s="2"/>
      <c r="G148" s="2"/>
      <c r="H148" s="2"/>
      <c r="I148" s="2"/>
      <c r="J148" s="2"/>
      <c r="O148" s="168"/>
    </row>
    <row r="149" spans="1:18" ht="12.75">
      <c r="A149" s="65">
        <v>1</v>
      </c>
      <c r="B149" s="65"/>
      <c r="C149" s="64" t="str">
        <f>soupisky!C$215</f>
        <v>Vachtová B.</v>
      </c>
      <c r="D149" s="64">
        <f>soupisky!D$215</f>
        <v>0</v>
      </c>
      <c r="E149" s="64" t="str">
        <f>soupisky!B194</f>
        <v>ZŠ U lesa Nový Bor</v>
      </c>
      <c r="F149" s="64"/>
      <c r="G149" s="2" t="s">
        <v>82</v>
      </c>
      <c r="H149" s="116">
        <f>'4x60 m'!$G8</f>
        <v>34.87</v>
      </c>
      <c r="I149" s="116">
        <f>'4x60 m'!$G$8</f>
        <v>34.87</v>
      </c>
      <c r="K149" s="172" t="s">
        <v>128</v>
      </c>
      <c r="L149" s="173"/>
      <c r="M149" s="173"/>
      <c r="N149" s="173"/>
      <c r="O149" s="168"/>
      <c r="P149" s="2"/>
      <c r="Q149" s="2"/>
      <c r="R149" s="2"/>
    </row>
    <row r="150" spans="1:18" ht="12.75">
      <c r="A150" s="65"/>
      <c r="B150" s="65"/>
      <c r="C150" s="64" t="str">
        <f>soupisky!C$216</f>
        <v>Pavlíčková</v>
      </c>
      <c r="D150" s="64">
        <f>soupisky!D$216</f>
        <v>0</v>
      </c>
      <c r="E150" s="2"/>
      <c r="F150" s="2"/>
      <c r="G150" s="2"/>
      <c r="H150" s="116"/>
      <c r="I150" s="116">
        <f>'4x60 m'!$G$8</f>
        <v>34.87</v>
      </c>
      <c r="K150" s="173" t="s">
        <v>170</v>
      </c>
      <c r="L150" s="173"/>
      <c r="M150" s="173"/>
      <c r="N150" s="173"/>
      <c r="O150" s="168"/>
      <c r="P150" s="2"/>
      <c r="Q150" s="2"/>
      <c r="R150" s="2"/>
    </row>
    <row r="151" spans="1:18" ht="12.75">
      <c r="A151" s="65"/>
      <c r="B151" s="65"/>
      <c r="C151" s="64" t="str">
        <f>soupisky!C$217</f>
        <v>Radoňská</v>
      </c>
      <c r="D151" s="64">
        <f>soupisky!D$217</f>
        <v>0</v>
      </c>
      <c r="E151" s="2"/>
      <c r="F151" s="2"/>
      <c r="G151" s="2"/>
      <c r="H151" s="116"/>
      <c r="I151" s="116">
        <f>'4x60 m'!$G$8</f>
        <v>34.87</v>
      </c>
      <c r="K151" s="173" t="s">
        <v>129</v>
      </c>
      <c r="L151" s="173"/>
      <c r="M151" s="173"/>
      <c r="N151" s="173"/>
      <c r="O151" s="168"/>
      <c r="P151" s="2"/>
      <c r="Q151" s="2"/>
      <c r="R151" s="2"/>
    </row>
    <row r="152" spans="1:18" ht="12.75">
      <c r="A152" s="65"/>
      <c r="B152" s="65"/>
      <c r="C152" s="64" t="str">
        <f>soupisky!C$218</f>
        <v>Březinová Martina</v>
      </c>
      <c r="D152" s="64">
        <f>soupisky!D$218</f>
        <v>0</v>
      </c>
      <c r="E152" s="2"/>
      <c r="F152" s="2"/>
      <c r="G152" s="2"/>
      <c r="H152" s="116"/>
      <c r="I152" s="116">
        <f>'4x60 m'!$G$8</f>
        <v>34.87</v>
      </c>
      <c r="K152" s="173" t="s">
        <v>127</v>
      </c>
      <c r="L152" s="173"/>
      <c r="M152" s="173"/>
      <c r="N152" s="173"/>
      <c r="O152" s="168"/>
      <c r="P152" s="2"/>
      <c r="Q152" s="2"/>
      <c r="R152" s="2"/>
    </row>
    <row r="153" spans="1:18" ht="12.75">
      <c r="A153" s="65">
        <v>2</v>
      </c>
      <c r="B153" s="65"/>
      <c r="C153" s="64">
        <f>soupisky!C$253</f>
        <v>0</v>
      </c>
      <c r="D153" s="64">
        <f>soupisky!D$253</f>
        <v>0</v>
      </c>
      <c r="E153" s="64">
        <f>soupisky!$B$232</f>
        <v>0</v>
      </c>
      <c r="F153" s="64"/>
      <c r="G153" s="2" t="s">
        <v>82</v>
      </c>
      <c r="H153" s="116">
        <f>'4x60 m'!$G12</f>
        <v>0</v>
      </c>
      <c r="I153" s="116">
        <f>'4x60 m'!$G$12</f>
        <v>0</v>
      </c>
      <c r="K153" s="173" t="s">
        <v>166</v>
      </c>
      <c r="L153" s="173"/>
      <c r="M153" s="173"/>
      <c r="N153" s="173"/>
      <c r="O153" s="168"/>
      <c r="P153" s="2"/>
      <c r="Q153" s="2"/>
      <c r="R153" s="2"/>
    </row>
    <row r="154" spans="1:18" ht="12.75">
      <c r="A154" s="65"/>
      <c r="B154" s="65"/>
      <c r="C154" s="64">
        <f>soupisky!C$254</f>
        <v>0</v>
      </c>
      <c r="D154" s="64">
        <f>soupisky!D$254</f>
        <v>0</v>
      </c>
      <c r="E154" s="64"/>
      <c r="F154" s="64"/>
      <c r="G154" s="64"/>
      <c r="H154" s="116"/>
      <c r="I154" s="116">
        <f>'4x60 m'!$G$12</f>
        <v>0</v>
      </c>
      <c r="K154" s="2"/>
      <c r="L154" s="2"/>
      <c r="M154" s="2"/>
      <c r="N154" s="2"/>
      <c r="O154" s="27"/>
      <c r="P154" s="2"/>
      <c r="Q154" s="2"/>
      <c r="R154" s="2"/>
    </row>
    <row r="155" spans="1:18" ht="12.75">
      <c r="A155" s="65"/>
      <c r="B155" s="65"/>
      <c r="C155" s="64">
        <f>soupisky!C$255</f>
        <v>0</v>
      </c>
      <c r="D155" s="64">
        <f>soupisky!D$255</f>
        <v>0</v>
      </c>
      <c r="E155" s="64"/>
      <c r="F155" s="64"/>
      <c r="G155" s="64"/>
      <c r="H155" s="116"/>
      <c r="I155" s="116">
        <f>'4x60 m'!$G$12</f>
        <v>0</v>
      </c>
      <c r="K155" s="2"/>
      <c r="L155" s="2"/>
      <c r="M155" s="2"/>
      <c r="N155" s="2"/>
      <c r="O155" s="27"/>
      <c r="P155" s="2"/>
      <c r="Q155" s="2"/>
      <c r="R155" s="2"/>
    </row>
    <row r="156" spans="1:18" ht="12.75">
      <c r="A156" s="65"/>
      <c r="B156" s="65"/>
      <c r="C156" s="64">
        <f>soupisky!C$256</f>
        <v>0</v>
      </c>
      <c r="D156" s="64">
        <f>soupisky!D$256</f>
        <v>0</v>
      </c>
      <c r="E156" s="64"/>
      <c r="F156" s="64"/>
      <c r="G156" s="64"/>
      <c r="H156" s="116"/>
      <c r="I156" s="116">
        <f>'4x60 m'!$G$12</f>
        <v>0</v>
      </c>
      <c r="K156" s="2"/>
      <c r="L156" s="2"/>
      <c r="M156" s="2"/>
      <c r="N156" s="2"/>
      <c r="O156" s="27"/>
      <c r="P156" s="2"/>
      <c r="Q156" s="2"/>
      <c r="R156" s="2"/>
    </row>
    <row r="157" spans="1:18" ht="12.75">
      <c r="A157" s="65">
        <v>3</v>
      </c>
      <c r="B157" s="65"/>
      <c r="C157" s="64">
        <f>soupisky!C$291</f>
        <v>0</v>
      </c>
      <c r="D157" s="64">
        <f>soupisky!D$291</f>
        <v>0</v>
      </c>
      <c r="E157" s="64">
        <f>soupisky!B270</f>
        <v>0</v>
      </c>
      <c r="F157" s="64"/>
      <c r="G157" s="2" t="s">
        <v>82</v>
      </c>
      <c r="H157" s="116">
        <f>'4x60 m'!$G16</f>
        <v>0</v>
      </c>
      <c r="I157" s="116">
        <f>'4x60 m'!$G$16</f>
        <v>0</v>
      </c>
      <c r="K157" s="2"/>
      <c r="L157" s="2"/>
      <c r="M157" s="2"/>
      <c r="N157" s="2"/>
      <c r="O157" s="27"/>
      <c r="P157" s="2"/>
      <c r="Q157" s="2"/>
      <c r="R157" s="2"/>
    </row>
    <row r="158" spans="1:18" ht="12.75">
      <c r="A158" s="65"/>
      <c r="B158" s="65"/>
      <c r="C158" s="64">
        <f>soupisky!C$292</f>
        <v>0</v>
      </c>
      <c r="D158" s="64">
        <f>soupisky!D$292</f>
        <v>0</v>
      </c>
      <c r="E158" s="64"/>
      <c r="F158" s="64"/>
      <c r="G158" s="64"/>
      <c r="H158" s="116"/>
      <c r="I158" s="116">
        <f>'4x60 m'!$G$16</f>
        <v>0</v>
      </c>
      <c r="K158" s="2"/>
      <c r="L158" s="2"/>
      <c r="M158" s="2"/>
      <c r="N158" s="2"/>
      <c r="O158" s="27"/>
      <c r="P158" s="2"/>
      <c r="Q158" s="2"/>
      <c r="R158" s="2"/>
    </row>
    <row r="159" spans="1:18" ht="12.75">
      <c r="A159" s="65"/>
      <c r="B159" s="65"/>
      <c r="C159" s="64">
        <f>soupisky!C$293</f>
        <v>0</v>
      </c>
      <c r="D159" s="64">
        <f>soupisky!D$293</f>
        <v>0</v>
      </c>
      <c r="E159" s="64"/>
      <c r="F159" s="64"/>
      <c r="G159" s="64"/>
      <c r="H159" s="116"/>
      <c r="I159" s="116">
        <f>'4x60 m'!$G$16</f>
        <v>0</v>
      </c>
      <c r="K159" s="2"/>
      <c r="L159" s="2"/>
      <c r="M159" s="2"/>
      <c r="N159" s="2"/>
      <c r="O159" s="27"/>
      <c r="P159" s="2"/>
      <c r="Q159" s="2"/>
      <c r="R159" s="2"/>
    </row>
    <row r="160" spans="1:18" ht="12.75">
      <c r="A160" s="65"/>
      <c r="B160" s="65"/>
      <c r="C160" s="64">
        <f>soupisky!C$294</f>
        <v>0</v>
      </c>
      <c r="D160" s="64">
        <f>soupisky!D$294</f>
        <v>0</v>
      </c>
      <c r="E160" s="64"/>
      <c r="F160" s="64"/>
      <c r="G160" s="64"/>
      <c r="H160" s="116"/>
      <c r="I160" s="116">
        <f>'4x60 m'!$G$16</f>
        <v>0</v>
      </c>
      <c r="K160" s="2"/>
      <c r="L160" s="2"/>
      <c r="M160" s="2"/>
      <c r="N160" s="2"/>
      <c r="O160" s="27"/>
      <c r="P160" s="2"/>
      <c r="Q160" s="2"/>
      <c r="R160" s="2"/>
    </row>
    <row r="161" spans="1:18" ht="12.75">
      <c r="A161" s="65">
        <v>4</v>
      </c>
      <c r="B161" s="65"/>
      <c r="C161" s="64" t="str">
        <f>soupisky!C$25</f>
        <v>Šimáčková Jana</v>
      </c>
      <c r="D161" s="64">
        <f>soupisky!D$25</f>
        <v>96</v>
      </c>
      <c r="E161" s="64" t="str">
        <f>soupisky!B4</f>
        <v>ZŠ a MŠ Studenec</v>
      </c>
      <c r="F161" s="64"/>
      <c r="G161" s="2" t="s">
        <v>82</v>
      </c>
      <c r="H161" s="116">
        <f>'4x60 m'!$G20</f>
        <v>35.63</v>
      </c>
      <c r="I161" s="116">
        <f>'4x60 m'!$G$20</f>
        <v>35.63</v>
      </c>
      <c r="K161" s="2"/>
      <c r="L161" s="2"/>
      <c r="M161" s="2"/>
      <c r="N161" s="2"/>
      <c r="O161" s="27"/>
      <c r="P161" s="2"/>
      <c r="Q161" s="2"/>
      <c r="R161" s="2"/>
    </row>
    <row r="162" spans="1:18" ht="12.75">
      <c r="A162" s="65"/>
      <c r="B162" s="65"/>
      <c r="C162" s="64" t="str">
        <f>soupisky!C$26</f>
        <v>Čapková Andrea</v>
      </c>
      <c r="D162" s="64">
        <f>soupisky!D$26</f>
        <v>96</v>
      </c>
      <c r="E162" s="64"/>
      <c r="F162" s="64"/>
      <c r="G162" s="64"/>
      <c r="H162" s="116"/>
      <c r="I162" s="116">
        <f>'4x60 m'!$G$20</f>
        <v>35.63</v>
      </c>
      <c r="K162" s="2"/>
      <c r="L162" s="2"/>
      <c r="M162" s="2"/>
      <c r="N162" s="2"/>
      <c r="O162" s="27"/>
      <c r="P162" s="2"/>
      <c r="Q162" s="2"/>
      <c r="R162" s="2"/>
    </row>
    <row r="163" spans="1:18" ht="12.75">
      <c r="A163" s="65"/>
      <c r="B163" s="65"/>
      <c r="C163" s="64" t="str">
        <f>soupisky!C$27</f>
        <v>Holečková Laďka</v>
      </c>
      <c r="D163" s="64">
        <f>soupisky!D$27</f>
        <v>96</v>
      </c>
      <c r="E163" s="64"/>
      <c r="F163" s="64"/>
      <c r="G163" s="64"/>
      <c r="H163" s="116"/>
      <c r="I163" s="116">
        <f>'4x60 m'!$G$20</f>
        <v>35.63</v>
      </c>
      <c r="K163" s="2"/>
      <c r="L163" s="2"/>
      <c r="M163" s="2"/>
      <c r="N163" s="2"/>
      <c r="O163" s="27"/>
      <c r="P163" s="2"/>
      <c r="Q163" s="2"/>
      <c r="R163" s="2"/>
    </row>
    <row r="164" spans="1:18" ht="12.75">
      <c r="A164" s="65"/>
      <c r="B164" s="65"/>
      <c r="C164" s="64" t="str">
        <f>soupisky!C$28</f>
        <v>Vydrová Lenka</v>
      </c>
      <c r="D164" s="64">
        <f>soupisky!D$28</f>
        <v>96</v>
      </c>
      <c r="E164" s="64"/>
      <c r="F164" s="64"/>
      <c r="G164" s="64"/>
      <c r="H164" s="116"/>
      <c r="I164" s="116">
        <f>'4x60 m'!$G$20</f>
        <v>35.63</v>
      </c>
      <c r="K164" s="2"/>
      <c r="L164" s="2"/>
      <c r="M164" s="2"/>
      <c r="N164" s="2"/>
      <c r="O164" s="27"/>
      <c r="P164" s="2"/>
      <c r="Q164" s="2"/>
      <c r="R164" s="2"/>
    </row>
    <row r="165" spans="1:18" ht="12.75">
      <c r="A165" s="65">
        <v>5</v>
      </c>
      <c r="B165" s="65"/>
      <c r="C165" s="64" t="str">
        <f>soupisky!C$63</f>
        <v>Vélová Adéla</v>
      </c>
      <c r="D165" s="64">
        <f>soupisky!D$63</f>
        <v>0</v>
      </c>
      <c r="E165" s="64" t="str">
        <f>soupisky!$B$42</f>
        <v>Gymnázium Dr.Randy</v>
      </c>
      <c r="F165" s="64"/>
      <c r="G165" s="2" t="s">
        <v>82</v>
      </c>
      <c r="H165" s="116">
        <f>'4x60 m'!$G24</f>
        <v>32.77</v>
      </c>
      <c r="I165" s="116">
        <f>'4x60 m'!$G$24</f>
        <v>32.77</v>
      </c>
      <c r="K165" s="2"/>
      <c r="L165" s="2"/>
      <c r="M165" s="2"/>
      <c r="N165" s="2"/>
      <c r="O165" s="27"/>
      <c r="P165" s="2"/>
      <c r="Q165" s="2"/>
      <c r="R165" s="2"/>
    </row>
    <row r="166" spans="1:18" ht="12.75">
      <c r="A166" s="65"/>
      <c r="B166" s="65"/>
      <c r="C166" s="64" t="str">
        <f>soupisky!C$64</f>
        <v>Hoferová Karin</v>
      </c>
      <c r="D166" s="64">
        <f>soupisky!D$64</f>
        <v>0</v>
      </c>
      <c r="E166" s="64"/>
      <c r="F166" s="64"/>
      <c r="G166" s="64"/>
      <c r="H166" s="116"/>
      <c r="I166" s="116">
        <f>'4x60 m'!$G$24</f>
        <v>32.77</v>
      </c>
      <c r="K166" s="2"/>
      <c r="L166" s="2"/>
      <c r="M166" s="2"/>
      <c r="N166" s="2"/>
      <c r="O166" s="27"/>
      <c r="P166" s="2"/>
      <c r="Q166" s="2"/>
      <c r="R166" s="2"/>
    </row>
    <row r="167" spans="1:18" ht="12.75">
      <c r="A167" s="65"/>
      <c r="B167" s="65"/>
      <c r="C167" s="64" t="str">
        <f>soupisky!C$65</f>
        <v>Hanušová</v>
      </c>
      <c r="D167" s="64">
        <f>soupisky!D$65</f>
        <v>0</v>
      </c>
      <c r="E167" s="64"/>
      <c r="F167" s="64"/>
      <c r="G167" s="64"/>
      <c r="H167" s="116"/>
      <c r="I167" s="116">
        <f>'4x60 m'!$G$24</f>
        <v>32.77</v>
      </c>
      <c r="K167" s="2"/>
      <c r="L167" s="2"/>
      <c r="M167" s="2"/>
      <c r="N167" s="2"/>
      <c r="O167" s="27"/>
      <c r="P167" s="2"/>
      <c r="Q167" s="2"/>
      <c r="R167" s="2"/>
    </row>
    <row r="168" spans="1:18" ht="12.75">
      <c r="A168" s="65"/>
      <c r="B168" s="65"/>
      <c r="C168" s="64" t="str">
        <f>soupisky!C$66</f>
        <v>Šikolová Tereza</v>
      </c>
      <c r="D168" s="64">
        <f>soupisky!D$66</f>
        <v>0</v>
      </c>
      <c r="E168" s="64"/>
      <c r="F168" s="64"/>
      <c r="G168" s="64"/>
      <c r="H168" s="116"/>
      <c r="I168" s="116">
        <f>'4x60 m'!$G$24</f>
        <v>32.77</v>
      </c>
      <c r="K168" s="2"/>
      <c r="L168" s="2"/>
      <c r="M168" s="2"/>
      <c r="N168" s="2"/>
      <c r="O168" s="27"/>
      <c r="P168" s="2"/>
      <c r="Q168" s="2"/>
      <c r="R168" s="2"/>
    </row>
    <row r="169" spans="1:18" ht="12.75">
      <c r="A169" s="65">
        <v>6</v>
      </c>
      <c r="B169" s="65"/>
      <c r="C169" s="64" t="str">
        <f>soupisky!C$101</f>
        <v>Morávková Natálie</v>
      </c>
      <c r="D169" s="64">
        <f>soupisky!D$101</f>
        <v>0</v>
      </c>
      <c r="E169" s="64" t="str">
        <f>soupisky!$B$80</f>
        <v>Základní škola T.G. Masaryka</v>
      </c>
      <c r="F169" s="64"/>
      <c r="G169" s="2" t="s">
        <v>82</v>
      </c>
      <c r="H169" s="116">
        <f>'4x60 m'!$G28</f>
        <v>35.45</v>
      </c>
      <c r="I169" s="116">
        <f>'4x60 m'!$G$28</f>
        <v>35.45</v>
      </c>
      <c r="K169" s="2"/>
      <c r="L169" s="2"/>
      <c r="M169" s="2"/>
      <c r="N169" s="2"/>
      <c r="O169" s="27"/>
      <c r="P169" s="2"/>
      <c r="Q169" s="2"/>
      <c r="R169" s="2"/>
    </row>
    <row r="170" spans="1:18" ht="12.75">
      <c r="A170" s="65"/>
      <c r="B170" s="65"/>
      <c r="C170" s="64" t="str">
        <f>soupisky!C$102</f>
        <v>Šulcová Kamila</v>
      </c>
      <c r="D170" s="64">
        <f>soupisky!D$102</f>
        <v>0</v>
      </c>
      <c r="E170" s="64"/>
      <c r="F170" s="64"/>
      <c r="G170" s="64"/>
      <c r="H170" s="116"/>
      <c r="I170" s="116">
        <f>'4x60 m'!$G$28</f>
        <v>35.45</v>
      </c>
      <c r="K170" s="2"/>
      <c r="L170" s="2"/>
      <c r="M170" s="2"/>
      <c r="N170" s="2"/>
      <c r="O170" s="27"/>
      <c r="P170" s="2"/>
      <c r="Q170" s="2"/>
      <c r="R170" s="2"/>
    </row>
    <row r="171" spans="1:18" ht="12.75">
      <c r="A171" s="65"/>
      <c r="B171" s="65"/>
      <c r="C171" s="64" t="str">
        <f>soupisky!C$103</f>
        <v>Kučerová Kristýna</v>
      </c>
      <c r="D171" s="64">
        <f>soupisky!D$103</f>
        <v>0</v>
      </c>
      <c r="E171" s="64"/>
      <c r="F171" s="64"/>
      <c r="G171" s="64"/>
      <c r="H171" s="116"/>
      <c r="I171" s="116">
        <f>'4x60 m'!$G$28</f>
        <v>35.45</v>
      </c>
      <c r="K171" s="2"/>
      <c r="L171" s="2"/>
      <c r="M171" s="2"/>
      <c r="N171" s="2"/>
      <c r="O171" s="27"/>
      <c r="P171" s="2"/>
      <c r="Q171" s="2"/>
      <c r="R171" s="2"/>
    </row>
    <row r="172" spans="1:18" ht="12.75">
      <c r="A172" s="65"/>
      <c r="B172" s="65"/>
      <c r="C172" s="64" t="str">
        <f>soupisky!C$104</f>
        <v>Tokarová Dominika</v>
      </c>
      <c r="D172" s="64">
        <f>soupisky!D$104</f>
        <v>0</v>
      </c>
      <c r="E172" s="64"/>
      <c r="F172" s="64"/>
      <c r="G172" s="64"/>
      <c r="H172" s="116"/>
      <c r="I172" s="116">
        <f>'4x60 m'!$G$28</f>
        <v>35.45</v>
      </c>
      <c r="K172" s="2"/>
      <c r="L172" s="2"/>
      <c r="M172" s="2"/>
      <c r="N172" s="2"/>
      <c r="O172" s="27"/>
      <c r="P172" s="2"/>
      <c r="Q172" s="2"/>
      <c r="R172" s="2"/>
    </row>
    <row r="173" spans="1:18" ht="12.75">
      <c r="A173" s="65"/>
      <c r="B173" s="65"/>
      <c r="C173" s="62" t="s">
        <v>106</v>
      </c>
      <c r="D173" s="64"/>
      <c r="E173" s="64"/>
      <c r="F173" s="64"/>
      <c r="G173" s="64"/>
      <c r="H173" s="116"/>
      <c r="I173" s="116"/>
      <c r="K173" s="2"/>
      <c r="L173" s="2"/>
      <c r="M173" s="2"/>
      <c r="N173" s="2"/>
      <c r="O173" s="27"/>
      <c r="P173" s="2"/>
      <c r="Q173" s="2"/>
      <c r="R173" s="2"/>
    </row>
    <row r="174" spans="1:18" ht="12.75">
      <c r="A174" s="65">
        <v>1</v>
      </c>
      <c r="B174" s="65"/>
      <c r="C174" s="64" t="str">
        <f>soupisky!C$139</f>
        <v>Janatová Katka</v>
      </c>
      <c r="D174" s="64">
        <f>soupisky!D$139</f>
        <v>0</v>
      </c>
      <c r="E174" s="64" t="str">
        <f>soupisky!$B$118</f>
        <v>ZŠ Jilemnice, Komenského 288</v>
      </c>
      <c r="F174" s="64"/>
      <c r="G174" s="2" t="s">
        <v>82</v>
      </c>
      <c r="H174" s="116">
        <f>'4x60 m'!$G33</f>
        <v>34</v>
      </c>
      <c r="I174" s="116">
        <f>'4x60 m'!$G$33</f>
        <v>34</v>
      </c>
      <c r="K174" s="172" t="s">
        <v>128</v>
      </c>
      <c r="L174" s="173"/>
      <c r="M174" s="173"/>
      <c r="N174" s="173"/>
      <c r="O174" s="168"/>
      <c r="P174" s="2"/>
      <c r="Q174" s="2"/>
      <c r="R174" s="2"/>
    </row>
    <row r="175" spans="1:18" ht="12.75">
      <c r="A175" s="65"/>
      <c r="B175" s="65"/>
      <c r="C175" s="64" t="str">
        <f>soupisky!C$140</f>
        <v>Poloprutská Lenka</v>
      </c>
      <c r="D175" s="64">
        <f>soupisky!D$140</f>
        <v>0</v>
      </c>
      <c r="E175" s="64"/>
      <c r="F175" s="64"/>
      <c r="G175" s="64"/>
      <c r="H175" s="116"/>
      <c r="I175" s="116">
        <f>'4x60 m'!$G$33</f>
        <v>34</v>
      </c>
      <c r="K175" s="173" t="s">
        <v>171</v>
      </c>
      <c r="L175" s="173"/>
      <c r="M175" s="173"/>
      <c r="N175" s="173"/>
      <c r="O175" s="168"/>
      <c r="P175" s="2"/>
      <c r="Q175" s="2"/>
      <c r="R175" s="2"/>
    </row>
    <row r="176" spans="1:18" ht="12.75">
      <c r="A176" s="65"/>
      <c r="B176" s="65"/>
      <c r="C176" s="64" t="str">
        <f>soupisky!C$141</f>
        <v>Šupová Katka</v>
      </c>
      <c r="D176" s="64">
        <f>soupisky!D$141</f>
        <v>0</v>
      </c>
      <c r="E176" s="64"/>
      <c r="F176" s="64"/>
      <c r="G176" s="64"/>
      <c r="H176" s="116"/>
      <c r="I176" s="116">
        <f>'4x60 m'!$G$33</f>
        <v>34</v>
      </c>
      <c r="K176" s="173" t="s">
        <v>129</v>
      </c>
      <c r="L176" s="173"/>
      <c r="M176" s="173"/>
      <c r="N176" s="173"/>
      <c r="O176" s="168"/>
      <c r="P176" s="2"/>
      <c r="Q176" s="2"/>
      <c r="R176" s="2"/>
    </row>
    <row r="177" spans="1:18" ht="12.75">
      <c r="A177" s="65"/>
      <c r="B177" s="65"/>
      <c r="C177" s="64" t="str">
        <f>soupisky!C$142</f>
        <v>Sedláčková Michaela</v>
      </c>
      <c r="D177" s="64">
        <f>soupisky!D$142</f>
        <v>0</v>
      </c>
      <c r="E177" s="64"/>
      <c r="F177" s="64"/>
      <c r="G177" s="64"/>
      <c r="H177" s="116"/>
      <c r="I177" s="116">
        <f>'4x60 m'!$G$33</f>
        <v>34</v>
      </c>
      <c r="K177" s="173" t="s">
        <v>127</v>
      </c>
      <c r="L177" s="173"/>
      <c r="M177" s="173"/>
      <c r="N177" s="173"/>
      <c r="O177" s="168"/>
      <c r="P177" s="2"/>
      <c r="Q177" s="2"/>
      <c r="R177" s="2"/>
    </row>
    <row r="178" spans="1:18" ht="12.75">
      <c r="A178" s="65">
        <v>2</v>
      </c>
      <c r="B178" s="65"/>
      <c r="C178" s="64" t="str">
        <f>soupisky!C$177</f>
        <v>Hýsková Kateřina</v>
      </c>
      <c r="D178" s="64">
        <f>soupisky!D$177</f>
        <v>0</v>
      </c>
      <c r="E178" s="64" t="str">
        <f>soupisky!$B$156</f>
        <v>Základní škola Jablonec nad Nisou</v>
      </c>
      <c r="F178" s="64"/>
      <c r="G178" s="2" t="s">
        <v>82</v>
      </c>
      <c r="H178" s="116">
        <f>'4x60 m'!$G37</f>
        <v>33.75</v>
      </c>
      <c r="I178" s="116">
        <f>'4x60 m'!$G$37</f>
        <v>33.75</v>
      </c>
      <c r="K178" s="173" t="s">
        <v>172</v>
      </c>
      <c r="L178" s="173"/>
      <c r="M178" s="173"/>
      <c r="N178" s="173"/>
      <c r="O178" s="168"/>
      <c r="P178" s="2"/>
      <c r="Q178" s="2"/>
      <c r="R178" s="2"/>
    </row>
    <row r="179" spans="1:18" ht="12.75">
      <c r="A179" s="65"/>
      <c r="B179" s="65"/>
      <c r="C179" s="64" t="str">
        <f>soupisky!C$178</f>
        <v>Wagnerová Veronika</v>
      </c>
      <c r="D179" s="64">
        <f>soupisky!D$178</f>
        <v>0</v>
      </c>
      <c r="E179" s="2"/>
      <c r="F179" s="2"/>
      <c r="G179" s="2"/>
      <c r="H179" s="116"/>
      <c r="I179" s="116">
        <f>'4x60 m'!$G$37</f>
        <v>33.75</v>
      </c>
      <c r="K179" s="2"/>
      <c r="L179" s="2"/>
      <c r="M179" s="2"/>
      <c r="N179" s="27"/>
      <c r="O179" s="27"/>
      <c r="P179" s="2"/>
      <c r="Q179" s="2"/>
      <c r="R179" s="2"/>
    </row>
    <row r="180" spans="1:18" ht="12.75">
      <c r="A180" s="65"/>
      <c r="B180" s="65"/>
      <c r="C180" s="64" t="str">
        <f>soupisky!C$179</f>
        <v>Lehká Gabriela</v>
      </c>
      <c r="D180" s="64">
        <f>soupisky!D$179</f>
        <v>0</v>
      </c>
      <c r="E180" s="2"/>
      <c r="F180" s="2"/>
      <c r="G180" s="2"/>
      <c r="H180" s="116"/>
      <c r="I180" s="116">
        <f>'4x60 m'!$G$37</f>
        <v>33.75</v>
      </c>
      <c r="K180" s="2"/>
      <c r="L180" s="2"/>
      <c r="M180" s="2"/>
      <c r="N180" s="27"/>
      <c r="O180" s="27"/>
      <c r="P180" s="2"/>
      <c r="Q180" s="2"/>
      <c r="R180" s="2"/>
    </row>
    <row r="181" spans="1:18" ht="12.75">
      <c r="A181" s="65"/>
      <c r="B181" s="65"/>
      <c r="C181" s="64" t="str">
        <f>soupisky!C$180</f>
        <v>Petrtýlová Kateřina</v>
      </c>
      <c r="D181" s="64">
        <f>soupisky!D$180</f>
        <v>0</v>
      </c>
      <c r="E181" s="2"/>
      <c r="F181" s="2"/>
      <c r="G181" s="2"/>
      <c r="H181" s="116"/>
      <c r="I181" s="116">
        <f>'4x60 m'!$G$37</f>
        <v>33.75</v>
      </c>
      <c r="K181" s="2"/>
      <c r="L181" s="2"/>
      <c r="M181" s="2"/>
      <c r="N181" s="168"/>
      <c r="O181" s="27"/>
      <c r="P181" s="2"/>
      <c r="Q181" s="2"/>
      <c r="R181" s="2"/>
    </row>
    <row r="182" spans="1:18" ht="12.75">
      <c r="A182" s="65">
        <v>3</v>
      </c>
      <c r="B182" s="65"/>
      <c r="C182" s="64" t="str">
        <f>soupisky!C$219</f>
        <v>Majorová</v>
      </c>
      <c r="D182" s="64">
        <f>soupisky!D$215</f>
        <v>0</v>
      </c>
      <c r="E182" s="64" t="str">
        <f>soupisky!B194</f>
        <v>ZŠ U lesa Nový Bor</v>
      </c>
      <c r="F182" s="64"/>
      <c r="G182" s="2" t="s">
        <v>83</v>
      </c>
      <c r="H182" s="116">
        <f>'4x60 m'!$G41</f>
        <v>36.63</v>
      </c>
      <c r="I182" s="116">
        <f>'4x60 m'!$G$41</f>
        <v>36.63</v>
      </c>
      <c r="K182" s="2"/>
      <c r="L182" s="2"/>
      <c r="M182" s="2"/>
      <c r="N182" s="168"/>
      <c r="O182" s="27"/>
      <c r="P182" s="2"/>
      <c r="Q182" s="2"/>
      <c r="R182" s="2"/>
    </row>
    <row r="183" spans="1:18" ht="12.75">
      <c r="A183" s="65"/>
      <c r="B183" s="65"/>
      <c r="C183" s="64" t="str">
        <f>soupisky!C$220</f>
        <v>Urbanová</v>
      </c>
      <c r="D183" s="64">
        <f>soupisky!D$216</f>
        <v>0</v>
      </c>
      <c r="E183" s="2"/>
      <c r="F183" s="2"/>
      <c r="G183" s="2"/>
      <c r="H183" s="116"/>
      <c r="I183" s="116">
        <f>'4x60 m'!$G$41</f>
        <v>36.63</v>
      </c>
      <c r="K183" s="2"/>
      <c r="L183" s="2"/>
      <c r="M183" s="2"/>
      <c r="N183" s="168"/>
      <c r="O183" s="27"/>
      <c r="P183" s="2"/>
      <c r="Q183" s="2"/>
      <c r="R183" s="2"/>
    </row>
    <row r="184" spans="1:18" ht="12.75">
      <c r="A184" s="65"/>
      <c r="B184" s="65"/>
      <c r="C184" s="64" t="str">
        <f>soupisky!C$221</f>
        <v>Schlenkerová</v>
      </c>
      <c r="D184" s="64">
        <f>soupisky!D$217</f>
        <v>0</v>
      </c>
      <c r="E184" s="2"/>
      <c r="F184" s="2"/>
      <c r="G184" s="2"/>
      <c r="H184" s="116"/>
      <c r="I184" s="116">
        <f>'4x60 m'!$G$41</f>
        <v>36.63</v>
      </c>
      <c r="K184" s="2"/>
      <c r="L184" s="2"/>
      <c r="M184" s="2"/>
      <c r="N184" s="168"/>
      <c r="O184" s="27"/>
      <c r="P184" s="2"/>
      <c r="Q184" s="2"/>
      <c r="R184" s="2"/>
    </row>
    <row r="185" spans="1:18" ht="12.75">
      <c r="A185" s="65"/>
      <c r="B185" s="65"/>
      <c r="C185" s="64" t="str">
        <f>soupisky!C$222</f>
        <v>Vojířová</v>
      </c>
      <c r="D185" s="64">
        <f>soupisky!D$218</f>
        <v>0</v>
      </c>
      <c r="E185" s="2"/>
      <c r="F185" s="2"/>
      <c r="G185" s="2"/>
      <c r="H185" s="116"/>
      <c r="I185" s="116">
        <f>'4x60 m'!$G$41</f>
        <v>36.63</v>
      </c>
      <c r="K185" s="2"/>
      <c r="L185" s="2"/>
      <c r="M185" s="2"/>
      <c r="N185" s="168"/>
      <c r="O185" s="27"/>
      <c r="P185" s="2"/>
      <c r="Q185" s="2"/>
      <c r="R185" s="2"/>
    </row>
    <row r="186" spans="1:18" ht="12.75">
      <c r="A186" s="65">
        <v>4</v>
      </c>
      <c r="B186" s="65"/>
      <c r="C186" s="64">
        <f>soupisky!C$253</f>
        <v>0</v>
      </c>
      <c r="D186" s="64">
        <f>soupisky!D$253</f>
        <v>0</v>
      </c>
      <c r="E186" s="64">
        <f>soupisky!$B$232</f>
        <v>0</v>
      </c>
      <c r="F186" s="64"/>
      <c r="G186" s="2" t="s">
        <v>83</v>
      </c>
      <c r="H186" s="116">
        <f>'4x60 m'!$G45</f>
        <v>0</v>
      </c>
      <c r="I186" s="116">
        <f>'4x60 m'!$G$45</f>
        <v>0</v>
      </c>
      <c r="K186" s="2"/>
      <c r="L186" s="2"/>
      <c r="M186" s="2"/>
      <c r="N186" s="27"/>
      <c r="O186" s="27"/>
      <c r="P186" s="2"/>
      <c r="Q186" s="2"/>
      <c r="R186" s="2"/>
    </row>
    <row r="187" spans="1:18" ht="12.75">
      <c r="A187" s="65"/>
      <c r="B187" s="65"/>
      <c r="C187" s="64">
        <f>soupisky!C$258</f>
        <v>0</v>
      </c>
      <c r="D187" s="64">
        <f>soupisky!D$258</f>
        <v>0</v>
      </c>
      <c r="E187" s="64"/>
      <c r="F187" s="64"/>
      <c r="G187" s="2"/>
      <c r="H187" s="116"/>
      <c r="I187" s="116">
        <f>'4x60 m'!$G$45</f>
        <v>0</v>
      </c>
      <c r="K187" s="2"/>
      <c r="L187" s="2"/>
      <c r="M187" s="2"/>
      <c r="N187" s="27"/>
      <c r="O187" s="27"/>
      <c r="P187" s="2"/>
      <c r="Q187" s="2"/>
      <c r="R187" s="2"/>
    </row>
    <row r="188" spans="1:18" ht="12.75">
      <c r="A188" s="65"/>
      <c r="B188" s="65"/>
      <c r="C188" s="64">
        <f>soupisky!C$259</f>
        <v>0</v>
      </c>
      <c r="D188" s="64">
        <f>soupisky!D$259</f>
        <v>0</v>
      </c>
      <c r="E188" s="64"/>
      <c r="F188" s="64"/>
      <c r="G188" s="2"/>
      <c r="H188" s="116"/>
      <c r="I188" s="116">
        <f>'4x60 m'!$G$45</f>
        <v>0</v>
      </c>
      <c r="K188" s="2"/>
      <c r="L188" s="2"/>
      <c r="M188" s="2"/>
      <c r="N188" s="27"/>
      <c r="O188" s="27"/>
      <c r="P188" s="2"/>
      <c r="Q188" s="2"/>
      <c r="R188" s="2"/>
    </row>
    <row r="189" spans="1:18" ht="12.75">
      <c r="A189" s="65"/>
      <c r="B189" s="65"/>
      <c r="C189" s="64">
        <f>soupisky!C$260</f>
        <v>0</v>
      </c>
      <c r="D189" s="64">
        <f>soupisky!D$260</f>
        <v>0</v>
      </c>
      <c r="E189" s="64"/>
      <c r="F189" s="64"/>
      <c r="G189" s="2"/>
      <c r="H189" s="116"/>
      <c r="I189" s="116">
        <f>'4x60 m'!$G$45</f>
        <v>0</v>
      </c>
      <c r="K189" s="2"/>
      <c r="L189" s="2"/>
      <c r="M189" s="2"/>
      <c r="N189" s="27"/>
      <c r="O189" s="27"/>
      <c r="P189" s="2"/>
      <c r="Q189" s="2"/>
      <c r="R189" s="2"/>
    </row>
    <row r="190" spans="1:18" ht="12.75">
      <c r="A190" s="65">
        <v>5</v>
      </c>
      <c r="B190" s="65"/>
      <c r="C190" s="64">
        <f>soupisky!C$295</f>
        <v>0</v>
      </c>
      <c r="D190" s="64">
        <f>soupisky!D$295</f>
        <v>0</v>
      </c>
      <c r="E190" s="64">
        <f>soupisky!B270</f>
        <v>0</v>
      </c>
      <c r="F190" s="64"/>
      <c r="G190" s="2" t="s">
        <v>83</v>
      </c>
      <c r="H190" s="116">
        <f>'4x60 m'!$G49</f>
        <v>0</v>
      </c>
      <c r="I190" s="116">
        <f>'4x60 m'!$G$49</f>
        <v>0</v>
      </c>
      <c r="K190" s="2"/>
      <c r="L190" s="2"/>
      <c r="M190" s="2"/>
      <c r="N190" s="27"/>
      <c r="O190" s="27"/>
      <c r="P190" s="2"/>
      <c r="Q190" s="2"/>
      <c r="R190" s="2"/>
    </row>
    <row r="191" spans="1:18" ht="12.75">
      <c r="A191" s="65"/>
      <c r="B191" s="65"/>
      <c r="C191" s="64">
        <f>soupisky!C$296</f>
        <v>0</v>
      </c>
      <c r="D191" s="64">
        <f>soupisky!D$296</f>
        <v>0</v>
      </c>
      <c r="E191" s="64"/>
      <c r="F191" s="64"/>
      <c r="G191" s="2"/>
      <c r="H191" s="116"/>
      <c r="I191" s="116">
        <f>'4x60 m'!$G$49</f>
        <v>0</v>
      </c>
      <c r="K191" s="2"/>
      <c r="L191" s="2"/>
      <c r="M191" s="2"/>
      <c r="N191" s="27"/>
      <c r="O191" s="27"/>
      <c r="P191" s="2"/>
      <c r="Q191" s="2"/>
      <c r="R191" s="2"/>
    </row>
    <row r="192" spans="1:18" ht="12.75">
      <c r="A192" s="65"/>
      <c r="B192" s="65"/>
      <c r="C192" s="64">
        <f>soupisky!C$297</f>
        <v>0</v>
      </c>
      <c r="D192" s="64">
        <f>soupisky!D$297</f>
        <v>0</v>
      </c>
      <c r="E192" s="64"/>
      <c r="F192" s="64"/>
      <c r="G192" s="2"/>
      <c r="H192" s="116"/>
      <c r="I192" s="116">
        <f>'4x60 m'!$G$49</f>
        <v>0</v>
      </c>
      <c r="K192" s="2"/>
      <c r="L192" s="2"/>
      <c r="M192" s="2"/>
      <c r="N192" s="27"/>
      <c r="O192" s="27"/>
      <c r="P192" s="2"/>
      <c r="Q192" s="2"/>
      <c r="R192" s="2"/>
    </row>
    <row r="193" spans="1:18" ht="12.75">
      <c r="A193" s="65"/>
      <c r="B193" s="65"/>
      <c r="C193" s="64">
        <f>soupisky!C$298</f>
        <v>0</v>
      </c>
      <c r="D193" s="64">
        <f>soupisky!D$298</f>
        <v>0</v>
      </c>
      <c r="E193" s="64"/>
      <c r="F193" s="64"/>
      <c r="G193" s="2"/>
      <c r="H193" s="116"/>
      <c r="I193" s="116">
        <f>'4x60 m'!$G$49</f>
        <v>0</v>
      </c>
      <c r="K193" s="2"/>
      <c r="L193" s="2"/>
      <c r="M193" s="2"/>
      <c r="N193" s="27"/>
      <c r="O193" s="27"/>
      <c r="P193" s="2"/>
      <c r="Q193" s="2"/>
      <c r="R193" s="2"/>
    </row>
    <row r="194" spans="1:18" ht="12.75">
      <c r="A194" s="65">
        <v>6</v>
      </c>
      <c r="B194" s="65"/>
      <c r="C194" s="64">
        <f>soupisky!C$29</f>
        <v>0</v>
      </c>
      <c r="D194" s="64">
        <f>soupisky!D$29</f>
        <v>0</v>
      </c>
      <c r="E194" s="64" t="str">
        <f>soupisky!B4</f>
        <v>ZŠ a MŠ Studenec</v>
      </c>
      <c r="F194" s="64"/>
      <c r="G194" s="138" t="s">
        <v>83</v>
      </c>
      <c r="H194" s="116">
        <f>'4x60 m'!$G53</f>
        <v>0</v>
      </c>
      <c r="I194" s="116">
        <f>'4x60 m'!$G$53</f>
        <v>0</v>
      </c>
      <c r="K194" s="2"/>
      <c r="L194" s="2"/>
      <c r="M194" s="2"/>
      <c r="N194" s="27"/>
      <c r="O194" s="27"/>
      <c r="P194" s="2"/>
      <c r="Q194" s="2"/>
      <c r="R194" s="2"/>
    </row>
    <row r="195" spans="1:18" ht="12.75">
      <c r="A195" s="65"/>
      <c r="B195" s="65"/>
      <c r="C195" s="64">
        <f>soupisky!C$30</f>
        <v>0</v>
      </c>
      <c r="D195" s="64">
        <f>soupisky!D$30</f>
        <v>0</v>
      </c>
      <c r="E195" s="64"/>
      <c r="F195" s="64"/>
      <c r="G195" s="2"/>
      <c r="H195" s="116"/>
      <c r="I195" s="116">
        <f>'4x60 m'!$G$53</f>
        <v>0</v>
      </c>
      <c r="K195" s="2"/>
      <c r="L195" s="2"/>
      <c r="M195" s="2"/>
      <c r="N195" s="27"/>
      <c r="O195" s="27"/>
      <c r="P195" s="2"/>
      <c r="Q195" s="2"/>
      <c r="R195" s="2"/>
    </row>
    <row r="196" spans="1:18" ht="12.75">
      <c r="A196" s="65"/>
      <c r="B196" s="65"/>
      <c r="C196" s="64">
        <f>soupisky!C$31</f>
        <v>0</v>
      </c>
      <c r="D196" s="64">
        <f>soupisky!D$31</f>
        <v>0</v>
      </c>
      <c r="E196" s="64"/>
      <c r="F196" s="64"/>
      <c r="G196" s="2"/>
      <c r="H196" s="116"/>
      <c r="I196" s="116">
        <f>'4x60 m'!$G$53</f>
        <v>0</v>
      </c>
      <c r="K196" s="2"/>
      <c r="L196" s="2"/>
      <c r="M196" s="2"/>
      <c r="N196" s="27"/>
      <c r="O196" s="27"/>
      <c r="P196" s="2"/>
      <c r="Q196" s="2"/>
      <c r="R196" s="2"/>
    </row>
    <row r="197" spans="1:18" ht="12.75">
      <c r="A197" s="65"/>
      <c r="B197" s="65"/>
      <c r="C197" s="64">
        <f>soupisky!C$32</f>
        <v>0</v>
      </c>
      <c r="D197" s="64">
        <f>soupisky!D$32</f>
        <v>0</v>
      </c>
      <c r="E197" s="64"/>
      <c r="F197" s="64"/>
      <c r="G197" s="2"/>
      <c r="H197" s="116"/>
      <c r="I197" s="116">
        <f>'4x60 m'!$G$53</f>
        <v>0</v>
      </c>
      <c r="K197" s="2"/>
      <c r="L197" s="2"/>
      <c r="M197" s="2"/>
      <c r="N197" s="27"/>
      <c r="O197" s="27"/>
      <c r="P197" s="2"/>
      <c r="Q197" s="2"/>
      <c r="R197" s="2"/>
    </row>
    <row r="198" spans="1:18" ht="12.75">
      <c r="A198" s="65"/>
      <c r="B198" s="65"/>
      <c r="C198" s="64"/>
      <c r="D198" s="64"/>
      <c r="E198" s="64"/>
      <c r="F198" s="64"/>
      <c r="G198" s="2"/>
      <c r="H198" s="116"/>
      <c r="I198" s="116"/>
      <c r="K198" s="27"/>
      <c r="L198" s="27"/>
      <c r="M198" s="27"/>
      <c r="N198" s="27"/>
      <c r="O198" s="27"/>
      <c r="P198" s="2"/>
      <c r="Q198" s="2"/>
      <c r="R198" s="2"/>
    </row>
    <row r="199" spans="1:18" ht="12.75">
      <c r="A199" s="65"/>
      <c r="B199" s="65"/>
      <c r="C199" s="62" t="s">
        <v>107</v>
      </c>
      <c r="D199" s="64"/>
      <c r="E199" s="64"/>
      <c r="F199" s="64"/>
      <c r="G199" s="2"/>
      <c r="H199" s="116"/>
      <c r="I199" s="116"/>
      <c r="K199" s="27"/>
      <c r="L199" s="27"/>
      <c r="M199" s="27"/>
      <c r="N199" s="27"/>
      <c r="O199" s="27"/>
      <c r="P199" s="2"/>
      <c r="Q199" s="2"/>
      <c r="R199" s="2"/>
    </row>
    <row r="200" spans="1:18" ht="12.75">
      <c r="A200" s="65">
        <v>1</v>
      </c>
      <c r="B200" s="65"/>
      <c r="C200" s="64" t="str">
        <f>soupisky!C$67</f>
        <v>Němečková</v>
      </c>
      <c r="D200" s="64">
        <f>soupisky!D$67</f>
        <v>0</v>
      </c>
      <c r="E200" s="64" t="str">
        <f>soupisky!$B$42</f>
        <v>Gymnázium Dr.Randy</v>
      </c>
      <c r="F200" s="64"/>
      <c r="G200" s="138" t="s">
        <v>83</v>
      </c>
      <c r="H200" s="116">
        <f>'4x60 m'!$G69</f>
        <v>35.18</v>
      </c>
      <c r="I200" s="116">
        <f>'4x60 m'!$G$69</f>
        <v>35.18</v>
      </c>
      <c r="K200" s="172" t="s">
        <v>128</v>
      </c>
      <c r="L200" s="173"/>
      <c r="M200" s="173"/>
      <c r="N200" s="173"/>
      <c r="O200" s="168"/>
      <c r="P200" s="2"/>
      <c r="Q200" s="2"/>
      <c r="R200" s="2"/>
    </row>
    <row r="201" spans="1:18" ht="12.75">
      <c r="A201" s="65"/>
      <c r="B201" s="65"/>
      <c r="C201" s="64" t="str">
        <f>soupisky!C$68</f>
        <v>Žuchová</v>
      </c>
      <c r="D201" s="64">
        <f>soupisky!D$68</f>
        <v>0</v>
      </c>
      <c r="E201" s="64"/>
      <c r="F201" s="64"/>
      <c r="G201" s="2"/>
      <c r="H201" s="116"/>
      <c r="I201" s="116">
        <f>'4x60 m'!$G$69</f>
        <v>35.18</v>
      </c>
      <c r="K201" s="173" t="s">
        <v>173</v>
      </c>
      <c r="L201" s="173"/>
      <c r="M201" s="173"/>
      <c r="N201" s="173"/>
      <c r="O201" s="168"/>
      <c r="P201" s="2"/>
      <c r="Q201" s="2"/>
      <c r="R201" s="2"/>
    </row>
    <row r="202" spans="1:18" ht="12.75">
      <c r="A202" s="65"/>
      <c r="B202" s="65"/>
      <c r="C202" s="64" t="str">
        <f>soupisky!C$69</f>
        <v>Bičianová</v>
      </c>
      <c r="D202" s="64">
        <f>soupisky!D$69</f>
        <v>0</v>
      </c>
      <c r="E202" s="64"/>
      <c r="F202" s="64"/>
      <c r="G202" s="2"/>
      <c r="H202" s="116"/>
      <c r="I202" s="116">
        <f>'4x60 m'!$G$69</f>
        <v>35.18</v>
      </c>
      <c r="K202" s="173" t="s">
        <v>129</v>
      </c>
      <c r="L202" s="173"/>
      <c r="M202" s="173"/>
      <c r="N202" s="173"/>
      <c r="O202" s="168"/>
      <c r="P202" s="2"/>
      <c r="Q202" s="2"/>
      <c r="R202" s="2"/>
    </row>
    <row r="203" spans="1:18" ht="12.75">
      <c r="A203" s="65"/>
      <c r="B203" s="65"/>
      <c r="C203" s="64" t="str">
        <f>soupisky!C$70</f>
        <v>Hálová</v>
      </c>
      <c r="D203" s="64">
        <f>soupisky!D$70</f>
        <v>0</v>
      </c>
      <c r="E203" s="64"/>
      <c r="F203" s="64"/>
      <c r="G203" s="2"/>
      <c r="H203" s="116"/>
      <c r="I203" s="116">
        <f>'4x60 m'!$G$69</f>
        <v>35.18</v>
      </c>
      <c r="K203" s="173" t="s">
        <v>127</v>
      </c>
      <c r="L203" s="173"/>
      <c r="M203" s="173"/>
      <c r="N203" s="173"/>
      <c r="O203" s="168"/>
      <c r="P203" s="2"/>
      <c r="Q203" s="2"/>
      <c r="R203" s="2"/>
    </row>
    <row r="204" spans="1:18" ht="12.75">
      <c r="A204" s="65">
        <v>2</v>
      </c>
      <c r="B204" s="65"/>
      <c r="C204" s="64" t="str">
        <f>soupisky!C$105</f>
        <v>Čermáková</v>
      </c>
      <c r="D204" s="64">
        <f>soupisky!D$105</f>
        <v>0</v>
      </c>
      <c r="E204" s="64" t="str">
        <f>soupisky!$B$80</f>
        <v>Základní škola T.G. Masaryka</v>
      </c>
      <c r="F204" s="64"/>
      <c r="G204" s="138" t="s">
        <v>83</v>
      </c>
      <c r="H204" s="116">
        <f>'4x60 m'!$G73</f>
        <v>36.42</v>
      </c>
      <c r="I204" s="116">
        <f>'4x60 m'!$G$73</f>
        <v>36.42</v>
      </c>
      <c r="K204" s="173" t="s">
        <v>172</v>
      </c>
      <c r="L204" s="173"/>
      <c r="M204" s="173"/>
      <c r="N204" s="173"/>
      <c r="O204" s="168"/>
      <c r="P204" s="2"/>
      <c r="Q204" s="2"/>
      <c r="R204" s="2"/>
    </row>
    <row r="205" spans="1:18" ht="12.75">
      <c r="A205" s="65"/>
      <c r="B205" s="65"/>
      <c r="C205" s="64" t="str">
        <f>soupisky!C$106</f>
        <v>Skořepová</v>
      </c>
      <c r="D205" s="64">
        <f>soupisky!D$106</f>
        <v>0</v>
      </c>
      <c r="E205" s="2"/>
      <c r="F205" s="2"/>
      <c r="G205" s="2"/>
      <c r="H205" s="116"/>
      <c r="I205" s="116">
        <f>'4x60 m'!$G$73</f>
        <v>36.42</v>
      </c>
      <c r="K205" s="2"/>
      <c r="L205" s="2"/>
      <c r="M205" s="2"/>
      <c r="N205" s="2"/>
      <c r="O205" s="27"/>
      <c r="P205" s="2"/>
      <c r="Q205" s="2"/>
      <c r="R205" s="2"/>
    </row>
    <row r="206" spans="1:18" ht="12.75">
      <c r="A206" s="65"/>
      <c r="B206" s="65"/>
      <c r="C206" s="64" t="str">
        <f>soupisky!C$107</f>
        <v>Kosová</v>
      </c>
      <c r="D206" s="64">
        <f>soupisky!D$107</f>
        <v>0</v>
      </c>
      <c r="E206" s="2"/>
      <c r="F206" s="2"/>
      <c r="G206" s="2"/>
      <c r="H206" s="116"/>
      <c r="I206" s="116">
        <f>'4x60 m'!$G$73</f>
        <v>36.42</v>
      </c>
      <c r="K206" s="2"/>
      <c r="L206" s="2"/>
      <c r="M206" s="2"/>
      <c r="N206" s="2"/>
      <c r="O206" s="27"/>
      <c r="P206" s="2"/>
      <c r="Q206" s="2"/>
      <c r="R206" s="2"/>
    </row>
    <row r="207" spans="1:18" ht="12.75">
      <c r="A207" s="65"/>
      <c r="B207" s="65"/>
      <c r="C207" s="64" t="str">
        <f>soupisky!C$108</f>
        <v>Mazurkiewiczová</v>
      </c>
      <c r="D207" s="64">
        <f>soupisky!D$108</f>
        <v>0</v>
      </c>
      <c r="E207" s="2"/>
      <c r="F207" s="2"/>
      <c r="G207" s="2"/>
      <c r="H207" s="116"/>
      <c r="I207" s="116">
        <f>'4x60 m'!$G$73</f>
        <v>36.42</v>
      </c>
      <c r="K207" s="2"/>
      <c r="L207" s="2"/>
      <c r="M207" s="2"/>
      <c r="N207" s="2"/>
      <c r="O207" s="27"/>
      <c r="P207" s="2"/>
      <c r="Q207" s="2"/>
      <c r="R207" s="2"/>
    </row>
    <row r="208" spans="1:18" ht="12.75">
      <c r="A208" s="65">
        <v>3</v>
      </c>
      <c r="B208" s="65"/>
      <c r="C208" s="64" t="str">
        <f>soupisky!C$143</f>
        <v>Schauerová</v>
      </c>
      <c r="D208" s="64">
        <f>soupisky!D$143</f>
        <v>0</v>
      </c>
      <c r="E208" s="64" t="str">
        <f>soupisky!$B$118</f>
        <v>ZŠ Jilemnice, Komenského 288</v>
      </c>
      <c r="F208" s="64"/>
      <c r="G208" s="138" t="s">
        <v>83</v>
      </c>
      <c r="H208" s="116">
        <f>'4x60 m'!$G77</f>
        <v>35.74</v>
      </c>
      <c r="I208" s="116">
        <f>'4x60 m'!$G$77</f>
        <v>35.74</v>
      </c>
      <c r="K208" s="2"/>
      <c r="L208" s="2"/>
      <c r="M208" s="2"/>
      <c r="N208" s="2"/>
      <c r="O208" s="27"/>
      <c r="P208" s="2"/>
      <c r="Q208" s="2"/>
      <c r="R208" s="2"/>
    </row>
    <row r="209" spans="1:18" ht="12.75">
      <c r="A209" s="65"/>
      <c r="B209" s="65"/>
      <c r="C209" s="64" t="str">
        <f>soupisky!C$144</f>
        <v>Hanušová</v>
      </c>
      <c r="D209" s="64">
        <f>soupisky!D$144</f>
        <v>0</v>
      </c>
      <c r="E209" s="64"/>
      <c r="F209" s="64"/>
      <c r="G209" s="2"/>
      <c r="H209" s="116"/>
      <c r="I209" s="116">
        <f>'4x60 m'!$G$77</f>
        <v>35.74</v>
      </c>
      <c r="K209" s="2"/>
      <c r="L209" s="2"/>
      <c r="M209" s="2"/>
      <c r="N209" s="2"/>
      <c r="O209" s="2"/>
      <c r="P209" s="2"/>
      <c r="Q209" s="2"/>
      <c r="R209" s="2"/>
    </row>
    <row r="210" spans="1:18" ht="12.75">
      <c r="A210" s="65"/>
      <c r="B210" s="65"/>
      <c r="C210" s="64" t="str">
        <f>soupisky!C$145</f>
        <v>Bokhorstová</v>
      </c>
      <c r="D210" s="64">
        <f>soupisky!D$145</f>
        <v>0</v>
      </c>
      <c r="E210" s="64"/>
      <c r="F210" s="64"/>
      <c r="G210" s="2"/>
      <c r="H210" s="116"/>
      <c r="I210" s="116">
        <f>'4x60 m'!$G$77</f>
        <v>35.74</v>
      </c>
      <c r="K210" s="2"/>
      <c r="L210" s="2"/>
      <c r="M210" s="2"/>
      <c r="N210" s="2"/>
      <c r="O210" s="2"/>
      <c r="P210" s="2"/>
      <c r="Q210" s="2"/>
      <c r="R210" s="2"/>
    </row>
    <row r="211" spans="1:18" ht="12.75">
      <c r="A211" s="65"/>
      <c r="B211" s="65"/>
      <c r="C211" s="64" t="str">
        <f>soupisky!C$146</f>
        <v>Pacholíková Pavlína</v>
      </c>
      <c r="D211" s="64">
        <f>soupisky!D$146</f>
        <v>0</v>
      </c>
      <c r="E211" s="64"/>
      <c r="F211" s="64"/>
      <c r="G211" s="2"/>
      <c r="H211" s="116"/>
      <c r="I211" s="116">
        <f>'4x60 m'!$G$77</f>
        <v>35.74</v>
      </c>
      <c r="K211" s="27"/>
      <c r="L211" s="27"/>
      <c r="M211" s="27"/>
      <c r="N211" s="27"/>
      <c r="O211" s="27"/>
      <c r="P211" s="2"/>
      <c r="Q211" s="2"/>
      <c r="R211" s="2"/>
    </row>
    <row r="212" spans="1:18" ht="12.75">
      <c r="A212" s="65">
        <v>4</v>
      </c>
      <c r="B212" s="65"/>
      <c r="C212" s="64" t="str">
        <f>soupisky!C$181</f>
        <v>Janoušková Aneta</v>
      </c>
      <c r="D212" s="64">
        <f>soupisky!D$181</f>
        <v>0</v>
      </c>
      <c r="E212" s="64" t="str">
        <f>soupisky!$B$156</f>
        <v>Základní škola Jablonec nad Nisou</v>
      </c>
      <c r="F212" s="64"/>
      <c r="G212" s="138" t="s">
        <v>83</v>
      </c>
      <c r="H212" s="116">
        <f>'4x60 m'!$G81</f>
        <v>0</v>
      </c>
      <c r="I212" s="116">
        <f>'4x60 m'!$G$81</f>
        <v>0</v>
      </c>
      <c r="K212" s="27"/>
      <c r="L212" s="220"/>
      <c r="M212" s="168"/>
      <c r="N212" s="168"/>
      <c r="O212" s="27"/>
      <c r="P212" s="2"/>
      <c r="Q212" s="2"/>
      <c r="R212" s="2"/>
    </row>
    <row r="213" spans="1:18" ht="12.75">
      <c r="A213" s="65"/>
      <c r="B213" s="65"/>
      <c r="C213" s="64" t="str">
        <f>soupisky!C$182</f>
        <v>Kartousová Věra</v>
      </c>
      <c r="D213" s="64">
        <f>soupisky!D$182</f>
        <v>0</v>
      </c>
      <c r="E213" s="64"/>
      <c r="F213" s="64"/>
      <c r="G213" s="2"/>
      <c r="H213" s="2"/>
      <c r="I213" s="116">
        <f>'4x60 m'!$G$81</f>
        <v>0</v>
      </c>
      <c r="K213" s="27"/>
      <c r="L213" s="168"/>
      <c r="M213" s="168"/>
      <c r="N213" s="168"/>
      <c r="O213" s="27"/>
      <c r="P213" s="2"/>
      <c r="Q213" s="2"/>
      <c r="R213" s="2"/>
    </row>
    <row r="214" spans="1:18" ht="12.75">
      <c r="A214" s="65"/>
      <c r="B214" s="65"/>
      <c r="C214" s="64" t="str">
        <f>soupisky!C$183</f>
        <v>Meislová Tereza</v>
      </c>
      <c r="D214" s="64">
        <f>soupisky!D$183</f>
        <v>0</v>
      </c>
      <c r="E214" s="64"/>
      <c r="F214" s="64"/>
      <c r="G214" s="2"/>
      <c r="H214" s="2"/>
      <c r="I214" s="116">
        <f>'4x60 m'!$G$81</f>
        <v>0</v>
      </c>
      <c r="K214" s="27"/>
      <c r="L214" s="168"/>
      <c r="M214" s="168"/>
      <c r="N214" s="168"/>
      <c r="O214" s="27"/>
      <c r="P214" s="2"/>
      <c r="Q214" s="2"/>
      <c r="R214" s="2"/>
    </row>
    <row r="215" spans="1:17" ht="12.75">
      <c r="A215" s="65"/>
      <c r="B215" s="65"/>
      <c r="C215" s="64" t="str">
        <f>soupisky!C$184</f>
        <v>Kalinová Alexandra</v>
      </c>
      <c r="D215" s="64">
        <f>soupisky!D$184</f>
        <v>0</v>
      </c>
      <c r="E215" s="64"/>
      <c r="F215" s="64"/>
      <c r="G215" s="2"/>
      <c r="H215" s="2"/>
      <c r="I215" s="116">
        <f>'4x60 m'!$G$81</f>
        <v>0</v>
      </c>
      <c r="K215" s="27"/>
      <c r="L215" s="168"/>
      <c r="M215" s="168"/>
      <c r="N215" s="168"/>
      <c r="O215" s="27"/>
      <c r="P215" s="2"/>
      <c r="Q215" s="2"/>
    </row>
    <row r="216" spans="1:17" ht="12.75">
      <c r="A216" s="65"/>
      <c r="B216" s="64"/>
      <c r="C216" s="64"/>
      <c r="D216" s="64"/>
      <c r="E216" s="138"/>
      <c r="F216" s="138"/>
      <c r="G216" s="138"/>
      <c r="I216" s="2"/>
      <c r="J216" s="2"/>
      <c r="K216" s="27"/>
      <c r="L216" s="168"/>
      <c r="M216" s="168"/>
      <c r="N216" s="168"/>
      <c r="O216" s="27"/>
      <c r="P216" s="2"/>
      <c r="Q216" s="2"/>
    </row>
    <row r="217" spans="1:17" ht="12.75">
      <c r="A217" s="2"/>
      <c r="B217" s="64"/>
      <c r="C217" s="64"/>
      <c r="D217" s="64"/>
      <c r="E217" s="2"/>
      <c r="F217" s="2"/>
      <c r="G217" s="2"/>
      <c r="H217" s="65"/>
      <c r="I217" s="2"/>
      <c r="J217" s="2"/>
      <c r="K217" s="27"/>
      <c r="L217" s="27"/>
      <c r="M217" s="27"/>
      <c r="N217" s="27"/>
      <c r="O217" s="27"/>
      <c r="P217" s="2"/>
      <c r="Q217" s="2"/>
    </row>
    <row r="218" spans="1:17" ht="12.75">
      <c r="A218" s="2"/>
      <c r="B218" s="64"/>
      <c r="C218" s="64"/>
      <c r="D218" s="64"/>
      <c r="E218" s="2"/>
      <c r="F218" s="2"/>
      <c r="G218" s="2"/>
      <c r="H218" s="65"/>
      <c r="I218" s="2"/>
      <c r="J218" s="2"/>
      <c r="K218" s="221"/>
      <c r="L218" s="27"/>
      <c r="M218" s="27"/>
      <c r="N218" s="27"/>
      <c r="O218" s="27"/>
      <c r="P218" s="2"/>
      <c r="Q218" s="2"/>
    </row>
    <row r="219" spans="1:17" ht="12.75">
      <c r="A219" s="2"/>
      <c r="B219" s="64"/>
      <c r="C219" s="64"/>
      <c r="D219" s="64"/>
      <c r="E219" s="2"/>
      <c r="F219" s="2"/>
      <c r="G219" s="2"/>
      <c r="H219" s="65"/>
      <c r="I219" s="2"/>
      <c r="J219" s="2"/>
      <c r="K219" s="27"/>
      <c r="L219" s="27"/>
      <c r="M219" s="27"/>
      <c r="N219" s="27"/>
      <c r="O219" s="27"/>
      <c r="P219" s="2"/>
      <c r="Q219" s="2"/>
    </row>
    <row r="220" spans="1:17" ht="12.75">
      <c r="A220" s="2"/>
      <c r="B220" s="64"/>
      <c r="C220" s="64"/>
      <c r="D220" s="64"/>
      <c r="E220" s="138"/>
      <c r="F220" s="138"/>
      <c r="G220" s="138"/>
      <c r="H220" s="65"/>
      <c r="I220" s="2"/>
      <c r="J220" s="2"/>
      <c r="K220" s="27"/>
      <c r="L220" s="27"/>
      <c r="M220" s="27"/>
      <c r="N220" s="27"/>
      <c r="O220" s="27"/>
      <c r="P220" s="2"/>
      <c r="Q220" s="2"/>
    </row>
    <row r="221" spans="1:18" ht="12.75">
      <c r="A221" s="2"/>
      <c r="B221" s="64"/>
      <c r="C221" s="64"/>
      <c r="D221" s="64"/>
      <c r="E221" s="2"/>
      <c r="F221" s="2"/>
      <c r="G221" s="2"/>
      <c r="H221" s="65"/>
      <c r="I221" s="2"/>
      <c r="J221" s="2"/>
      <c r="K221" s="27"/>
      <c r="L221" s="27"/>
      <c r="M221" s="27"/>
      <c r="N221" s="27"/>
      <c r="O221" s="27"/>
      <c r="P221" s="2"/>
      <c r="Q221" s="2"/>
      <c r="R221" s="2"/>
    </row>
    <row r="222" spans="1:18" ht="12.75">
      <c r="A222" s="2"/>
      <c r="B222" s="64"/>
      <c r="C222" s="64"/>
      <c r="D222" s="64"/>
      <c r="E222" s="2"/>
      <c r="F222" s="2"/>
      <c r="G222" s="2"/>
      <c r="H222" s="65"/>
      <c r="I222" s="2"/>
      <c r="J222" s="2"/>
      <c r="K222" s="27"/>
      <c r="L222" s="27"/>
      <c r="M222" s="27"/>
      <c r="N222" s="27"/>
      <c r="O222" s="27"/>
      <c r="P222" s="2"/>
      <c r="Q222" s="2"/>
      <c r="R222" s="2"/>
    </row>
    <row r="223" spans="1:18" ht="12.75">
      <c r="A223" s="2"/>
      <c r="B223" s="64"/>
      <c r="C223" s="64"/>
      <c r="D223" s="64"/>
      <c r="E223" s="2"/>
      <c r="F223" s="2"/>
      <c r="G223" s="2"/>
      <c r="H223" s="65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2.75">
      <c r="A224" s="2"/>
      <c r="B224" s="64"/>
      <c r="C224" s="64"/>
      <c r="D224" s="64"/>
      <c r="E224" s="2"/>
      <c r="F224" s="2"/>
      <c r="G224" s="2"/>
      <c r="H224" s="65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0:18" ht="12.75">
      <c r="J229" s="2"/>
      <c r="K229" s="2"/>
      <c r="L229" s="2"/>
      <c r="M229" s="2"/>
      <c r="N229" s="2"/>
      <c r="O229" s="2"/>
      <c r="P229" s="2"/>
      <c r="Q229" s="2"/>
      <c r="R229" s="2"/>
    </row>
    <row r="230" spans="10:18" ht="12.75">
      <c r="J230" s="2"/>
      <c r="K230" s="2"/>
      <c r="L230" s="2"/>
      <c r="M230" s="2"/>
      <c r="N230" s="2"/>
      <c r="O230" s="2"/>
      <c r="P230" s="2"/>
      <c r="Q230" s="2"/>
      <c r="R230" s="2"/>
    </row>
    <row r="231" spans="10:18" ht="12.75">
      <c r="J231" s="2"/>
      <c r="K231" s="2"/>
      <c r="L231" s="2"/>
      <c r="M231" s="2"/>
      <c r="N231" s="2"/>
      <c r="O231" s="2"/>
      <c r="P231" s="2"/>
      <c r="Q231" s="2"/>
      <c r="R231" s="2"/>
    </row>
    <row r="232" spans="10:18" ht="12.75">
      <c r="J232" s="2"/>
      <c r="K232" s="2"/>
      <c r="L232" s="2"/>
      <c r="M232" s="2"/>
      <c r="N232" s="2"/>
      <c r="O232" s="2"/>
      <c r="P232" s="2"/>
      <c r="Q232" s="2"/>
      <c r="R232" s="2"/>
    </row>
    <row r="233" spans="10:18" ht="12.75">
      <c r="J233" s="2"/>
      <c r="K233" s="2"/>
      <c r="L233" s="2"/>
      <c r="M233" s="2"/>
      <c r="N233" s="2"/>
      <c r="O233" s="2"/>
      <c r="P233" s="2"/>
      <c r="Q233" s="2"/>
      <c r="R233" s="2"/>
    </row>
    <row r="234" spans="10:18" ht="12.75">
      <c r="J234" s="2"/>
      <c r="K234" s="2"/>
      <c r="L234" s="2"/>
      <c r="M234" s="2"/>
      <c r="N234" s="2"/>
      <c r="O234" s="2"/>
      <c r="P234" s="2"/>
      <c r="Q234" s="2"/>
      <c r="R234" s="2"/>
    </row>
    <row r="235" spans="10:18" ht="12.75">
      <c r="J235" s="2"/>
      <c r="K235" s="2"/>
      <c r="L235" s="2"/>
      <c r="M235" s="2"/>
      <c r="N235" s="2"/>
      <c r="O235" s="2"/>
      <c r="P235" s="2"/>
      <c r="Q235" s="2"/>
      <c r="R235" s="2"/>
    </row>
    <row r="236" spans="10:18" ht="12.75">
      <c r="J236" s="2"/>
      <c r="K236" s="2"/>
      <c r="L236" s="2"/>
      <c r="M236" s="2"/>
      <c r="N236" s="2"/>
      <c r="O236" s="2"/>
      <c r="Q236" s="2"/>
      <c r="R236" s="2"/>
    </row>
    <row r="237" spans="11:18" ht="12.75">
      <c r="K237" s="2"/>
      <c r="L237" s="2"/>
      <c r="M237" s="2"/>
      <c r="N237" s="2"/>
      <c r="Q237" s="2"/>
      <c r="R237" s="2"/>
    </row>
    <row r="238" spans="11:18" ht="12.75">
      <c r="K238" s="2"/>
      <c r="L238" s="2"/>
      <c r="M238" s="2"/>
      <c r="N238" s="2"/>
      <c r="Q238" s="2"/>
      <c r="R238" s="2"/>
    </row>
    <row r="239" spans="11:18" ht="12.75">
      <c r="K239" s="2"/>
      <c r="L239" s="2"/>
      <c r="M239" s="2"/>
      <c r="N239" s="2"/>
      <c r="Q239" s="2"/>
      <c r="R239" s="2"/>
    </row>
    <row r="240" spans="11:18" ht="12.75">
      <c r="K240" s="2"/>
      <c r="L240" s="2"/>
      <c r="M240" s="2"/>
      <c r="N240" s="2"/>
      <c r="Q240" s="2"/>
      <c r="R240" s="2"/>
    </row>
    <row r="241" spans="11:18" ht="12.75">
      <c r="K241" s="2"/>
      <c r="L241" s="2"/>
      <c r="M241" s="2"/>
      <c r="N241" s="2"/>
      <c r="Q241" s="2"/>
      <c r="R241" s="2"/>
    </row>
    <row r="242" spans="11:18" ht="12.75">
      <c r="K242" s="2"/>
      <c r="L242" s="2"/>
      <c r="M242" s="2"/>
      <c r="N242" s="2"/>
      <c r="Q242" s="2"/>
      <c r="R242" s="2"/>
    </row>
    <row r="243" spans="11:18" ht="12.75">
      <c r="K243" s="2"/>
      <c r="L243" s="2"/>
      <c r="M243" s="2"/>
      <c r="N243" s="2"/>
      <c r="Q243" s="2"/>
      <c r="R243" s="2"/>
    </row>
    <row r="244" spans="11:18" ht="12.75">
      <c r="K244" s="2"/>
      <c r="L244" s="2"/>
      <c r="M244" s="2"/>
      <c r="N244" s="2"/>
      <c r="Q244" s="2"/>
      <c r="R244" s="2"/>
    </row>
    <row r="245" spans="11:18" ht="12.75">
      <c r="K245" s="2"/>
      <c r="L245" s="2"/>
      <c r="M245" s="2"/>
      <c r="N245" s="2"/>
      <c r="Q245" s="2"/>
      <c r="R245" s="2"/>
    </row>
    <row r="246" spans="11:18" ht="12.75">
      <c r="K246" s="2"/>
      <c r="L246" s="2"/>
      <c r="M246" s="2"/>
      <c r="N246" s="2"/>
      <c r="Q246" s="2"/>
      <c r="R246" s="2"/>
    </row>
    <row r="247" spans="11:14" ht="12.75">
      <c r="K247" s="2"/>
      <c r="L247" s="2"/>
      <c r="M247" s="2"/>
      <c r="N247" s="2"/>
    </row>
    <row r="248" spans="11:14" ht="12.75">
      <c r="K248" s="2"/>
      <c r="L248" s="2"/>
      <c r="M248" s="2"/>
      <c r="N248" s="2"/>
    </row>
    <row r="249" ht="12.75">
      <c r="L249" s="2"/>
    </row>
  </sheetData>
  <sheetProtection password="CF61" sheet="1" objects="1" scenarios="1"/>
  <printOptions/>
  <pageMargins left="0.75" right="0.75" top="1" bottom="1" header="0.4921259845" footer="0.492125984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4.75390625" style="0" customWidth="1"/>
    <col min="4" max="4" width="26.75390625" style="0" customWidth="1"/>
    <col min="5" max="5" width="6.875" style="0" customWidth="1"/>
    <col min="7" max="7" width="6.375" style="0" customWidth="1"/>
    <col min="8" max="8" width="8.25390625" style="0" customWidth="1"/>
  </cols>
  <sheetData>
    <row r="1" spans="1:6" ht="13.5" thickBot="1">
      <c r="A1" t="s">
        <v>51</v>
      </c>
      <c r="F1" s="264" t="s">
        <v>178</v>
      </c>
    </row>
    <row r="2" spans="1:8" ht="15.75">
      <c r="A2" s="34" t="s">
        <v>47</v>
      </c>
      <c r="B2" s="34"/>
      <c r="C2" s="48" t="str">
        <f>soupisky!$B$6</f>
        <v>Krajské finále LK</v>
      </c>
      <c r="D2" s="35"/>
      <c r="E2" s="35"/>
      <c r="H2" s="36" t="s">
        <v>28</v>
      </c>
    </row>
    <row r="3" spans="1:8" ht="12.75">
      <c r="A3" s="35" t="s">
        <v>48</v>
      </c>
      <c r="C3" s="49" t="str">
        <f>soupisky!$E$6</f>
        <v>Turnov</v>
      </c>
      <c r="D3" s="35"/>
      <c r="E3" s="35" t="s">
        <v>25</v>
      </c>
      <c r="F3" s="50">
        <f>soupisky!$H$6</f>
        <v>0</v>
      </c>
      <c r="H3" s="37" t="s">
        <v>29</v>
      </c>
    </row>
    <row r="4" spans="4:8" ht="12.75">
      <c r="D4" t="s">
        <v>49</v>
      </c>
      <c r="H4" s="291">
        <v>7.8</v>
      </c>
    </row>
    <row r="5" spans="1:8" ht="13.5" thickBot="1">
      <c r="A5" s="271"/>
      <c r="B5" s="270" t="s">
        <v>12</v>
      </c>
      <c r="C5" s="271"/>
      <c r="D5" s="270" t="s">
        <v>50</v>
      </c>
      <c r="E5" s="290" t="str">
        <f>soupisky!$B$3</f>
        <v>mladší žákyně </v>
      </c>
      <c r="F5" s="271"/>
      <c r="G5" s="271"/>
      <c r="H5" s="292">
        <v>8.04</v>
      </c>
    </row>
    <row r="6" spans="1:8" ht="26.25" thickBot="1">
      <c r="A6" s="38" t="s">
        <v>30</v>
      </c>
      <c r="B6" s="39" t="s">
        <v>31</v>
      </c>
      <c r="C6" s="40" t="s">
        <v>32</v>
      </c>
      <c r="D6" s="40" t="s">
        <v>33</v>
      </c>
      <c r="E6" s="39" t="s">
        <v>34</v>
      </c>
      <c r="F6" s="41" t="s">
        <v>35</v>
      </c>
      <c r="G6" s="41" t="s">
        <v>36</v>
      </c>
      <c r="H6" s="42" t="s">
        <v>37</v>
      </c>
    </row>
    <row r="7" spans="1:8" ht="12.75">
      <c r="A7" s="11"/>
      <c r="B7" s="43" t="s">
        <v>38</v>
      </c>
      <c r="C7" s="11"/>
      <c r="D7" s="186" t="s">
        <v>133</v>
      </c>
      <c r="E7" s="11"/>
      <c r="F7" s="11"/>
      <c r="G7" s="11"/>
      <c r="H7" s="11"/>
    </row>
    <row r="8" spans="1:8" ht="16.5" customHeight="1">
      <c r="A8" s="67">
        <f>soupisky!$B$10</f>
        <v>0</v>
      </c>
      <c r="B8" s="67" t="str">
        <f>soupisky!$C$10</f>
        <v>Šimáčková Jana</v>
      </c>
      <c r="C8" s="67">
        <f>soupisky!$D$10</f>
        <v>96</v>
      </c>
      <c r="D8" s="67" t="str">
        <f>soupisky!B4</f>
        <v>ZŠ a MŠ Studenec</v>
      </c>
      <c r="E8" s="68">
        <v>1</v>
      </c>
      <c r="F8" s="185">
        <v>8.56</v>
      </c>
      <c r="G8" s="44"/>
      <c r="H8" s="44"/>
    </row>
    <row r="9" spans="1:8" ht="16.5" customHeight="1">
      <c r="A9" s="67">
        <f>soupisky!$B$48</f>
        <v>0</v>
      </c>
      <c r="B9" s="67" t="str">
        <f>soupisky!$C$48</f>
        <v>Vélová Adéla</v>
      </c>
      <c r="C9" s="67">
        <f>soupisky!$D$48</f>
        <v>95</v>
      </c>
      <c r="D9" s="67" t="str">
        <f>soupisky!$B$42</f>
        <v>Gymnázium Dr.Randy</v>
      </c>
      <c r="E9" s="68">
        <v>2</v>
      </c>
      <c r="F9" s="185">
        <v>8.75</v>
      </c>
      <c r="G9" s="44"/>
      <c r="H9" s="44"/>
    </row>
    <row r="10" spans="1:8" ht="16.5" customHeight="1">
      <c r="A10" s="67">
        <f>soupisky!$B$86</f>
        <v>0</v>
      </c>
      <c r="B10" s="67" t="str">
        <f>soupisky!$C$86</f>
        <v>Kučerová Kristýna</v>
      </c>
      <c r="C10" s="67">
        <f>soupisky!$D$86</f>
        <v>1996</v>
      </c>
      <c r="D10" s="67" t="str">
        <f>soupisky!$B$80</f>
        <v>Základní škola T.G. Masaryka</v>
      </c>
      <c r="E10" s="68">
        <v>3</v>
      </c>
      <c r="F10" s="185">
        <v>9.14</v>
      </c>
      <c r="G10" s="44"/>
      <c r="H10" s="44"/>
    </row>
    <row r="11" spans="1:8" ht="16.5" customHeight="1">
      <c r="A11" s="67">
        <f>soupisky!$B$124</f>
        <v>0</v>
      </c>
      <c r="B11" s="67" t="str">
        <f>soupisky!$C$124</f>
        <v>Janatová Katka</v>
      </c>
      <c r="C11" s="67" t="str">
        <f>soupisky!$D$124</f>
        <v>Katka</v>
      </c>
      <c r="D11" s="67" t="str">
        <f>soupisky!$B$118</f>
        <v>ZŠ Jilemnice, Komenského 288</v>
      </c>
      <c r="E11" s="68">
        <v>4</v>
      </c>
      <c r="F11" s="185">
        <v>8.84</v>
      </c>
      <c r="G11" s="44"/>
      <c r="H11" s="44"/>
    </row>
    <row r="12" spans="1:8" ht="16.5" customHeight="1">
      <c r="A12" s="67">
        <f>soupisky!$B$162</f>
        <v>0</v>
      </c>
      <c r="B12" s="67" t="str">
        <f>soupisky!$C$162</f>
        <v>Hýsková Kateřina</v>
      </c>
      <c r="C12" s="67">
        <f>soupisky!$D$162</f>
        <v>1996</v>
      </c>
      <c r="D12" s="67" t="str">
        <f>soupisky!$B$156</f>
        <v>Základní škola Jablonec nad Nisou</v>
      </c>
      <c r="E12" s="68">
        <v>5</v>
      </c>
      <c r="F12" s="185">
        <v>8.71</v>
      </c>
      <c r="G12" s="44"/>
      <c r="H12" s="44"/>
    </row>
    <row r="13" spans="1:8" ht="16.5" customHeight="1">
      <c r="A13" s="67">
        <f>soupisky!$B$200</f>
        <v>0</v>
      </c>
      <c r="B13" s="67" t="str">
        <f>soupisky!$C$200</f>
        <v>Vachtová Barbora</v>
      </c>
      <c r="C13" s="67">
        <f>soupisky!$D$200</f>
        <v>95</v>
      </c>
      <c r="D13" s="67" t="str">
        <f>soupisky!B194</f>
        <v>ZŠ U lesa Nový Bor</v>
      </c>
      <c r="E13" s="68">
        <v>6</v>
      </c>
      <c r="F13" s="185">
        <v>8.56</v>
      </c>
      <c r="G13" s="44"/>
      <c r="H13" s="44"/>
    </row>
    <row r="14" spans="1:8" ht="12.75">
      <c r="A14" s="52"/>
      <c r="B14" s="44"/>
      <c r="C14" s="44"/>
      <c r="D14" s="44"/>
      <c r="E14" s="45"/>
      <c r="F14" s="185"/>
      <c r="G14" s="44"/>
      <c r="H14" s="44"/>
    </row>
    <row r="15" spans="1:8" ht="12.75">
      <c r="A15" s="52"/>
      <c r="B15" s="43" t="s">
        <v>106</v>
      </c>
      <c r="C15" s="105"/>
      <c r="D15" s="186" t="s">
        <v>133</v>
      </c>
      <c r="E15" s="73"/>
      <c r="F15" s="185"/>
      <c r="G15" s="44"/>
      <c r="H15" s="44"/>
    </row>
    <row r="16" spans="1:8" ht="16.5" customHeight="1">
      <c r="A16" s="67">
        <f>soupisky!$B$238</f>
        <v>0</v>
      </c>
      <c r="B16" s="67">
        <f>soupisky!$C$238</f>
        <v>0</v>
      </c>
      <c r="C16" s="67">
        <f>soupisky!$D$238</f>
        <v>0</v>
      </c>
      <c r="D16" s="67">
        <f>soupisky!$B$232</f>
        <v>0</v>
      </c>
      <c r="E16" s="68">
        <v>1</v>
      </c>
      <c r="F16" s="185"/>
      <c r="G16" s="44"/>
      <c r="H16" s="44"/>
    </row>
    <row r="17" spans="1:8" ht="16.5" customHeight="1">
      <c r="A17" s="67">
        <f>soupisky!B$276</f>
        <v>0</v>
      </c>
      <c r="B17" s="67">
        <f>soupisky!C$276</f>
        <v>0</v>
      </c>
      <c r="C17" s="67">
        <f>soupisky!D$276</f>
        <v>0</v>
      </c>
      <c r="D17" s="105">
        <f>soupisky!$B$270</f>
        <v>0</v>
      </c>
      <c r="E17" s="73">
        <v>2</v>
      </c>
      <c r="F17" s="185"/>
      <c r="G17" s="11"/>
      <c r="H17" s="11"/>
    </row>
    <row r="18" spans="1:8" ht="16.5" customHeight="1">
      <c r="A18" s="67">
        <f>soupisky!$B$11</f>
        <v>0</v>
      </c>
      <c r="B18" s="67" t="str">
        <f>soupisky!$C$11</f>
        <v>Holečková Laďka</v>
      </c>
      <c r="C18" s="67">
        <f>soupisky!$D$11</f>
        <v>96</v>
      </c>
      <c r="D18" s="67" t="str">
        <f>soupisky!B4</f>
        <v>ZŠ a MŠ Studenec</v>
      </c>
      <c r="E18" s="68">
        <v>3</v>
      </c>
      <c r="F18" s="185">
        <v>9.2</v>
      </c>
      <c r="G18" s="44"/>
      <c r="H18" s="44"/>
    </row>
    <row r="19" spans="1:8" ht="16.5" customHeight="1">
      <c r="A19" s="67">
        <f>soupisky!$B$49</f>
        <v>0</v>
      </c>
      <c r="B19" s="67" t="str">
        <f>soupisky!$C$49</f>
        <v>Němečková Eliška</v>
      </c>
      <c r="C19" s="67">
        <f>soupisky!$D$49</f>
        <v>97</v>
      </c>
      <c r="D19" s="67" t="str">
        <f>soupisky!$B$42</f>
        <v>Gymnázium Dr.Randy</v>
      </c>
      <c r="E19" s="68">
        <v>4</v>
      </c>
      <c r="F19" s="185">
        <v>9.09</v>
      </c>
      <c r="G19" s="44"/>
      <c r="H19" s="44"/>
    </row>
    <row r="20" spans="1:8" ht="16.5" customHeight="1">
      <c r="A20" s="67">
        <f>soupisky!$B$87</f>
        <v>0</v>
      </c>
      <c r="B20" s="67" t="str">
        <f>soupisky!$C$87</f>
        <v>Morávková Natálie</v>
      </c>
      <c r="C20" s="67">
        <f>soupisky!$D$87</f>
        <v>1995</v>
      </c>
      <c r="D20" s="67" t="str">
        <f>soupisky!$B$80</f>
        <v>Základní škola T.G. Masaryka</v>
      </c>
      <c r="E20" s="68">
        <v>5</v>
      </c>
      <c r="F20" s="185">
        <v>9.73</v>
      </c>
      <c r="G20" s="44"/>
      <c r="H20" s="44"/>
    </row>
    <row r="21" spans="1:8" ht="16.5" customHeight="1">
      <c r="A21" s="67">
        <f>soupisky!$B$125</f>
        <v>0</v>
      </c>
      <c r="B21" s="67" t="str">
        <f>soupisky!$C$125</f>
        <v>Hanušová Nikola</v>
      </c>
      <c r="C21" s="67" t="str">
        <f>soupisky!$D$125</f>
        <v>Nikola</v>
      </c>
      <c r="D21" s="105" t="str">
        <f>soupisky!$B$118</f>
        <v>ZŠ Jilemnice, Komenského 288</v>
      </c>
      <c r="E21" s="68">
        <v>6</v>
      </c>
      <c r="F21" s="185">
        <v>9.07</v>
      </c>
      <c r="G21" s="44"/>
      <c r="H21" s="44"/>
    </row>
    <row r="22" spans="1:8" ht="12.75">
      <c r="A22" s="52"/>
      <c r="B22" s="44"/>
      <c r="C22" s="44"/>
      <c r="D22" s="44"/>
      <c r="E22" s="45"/>
      <c r="F22" s="185"/>
      <c r="G22" s="44"/>
      <c r="H22" s="44"/>
    </row>
    <row r="23" spans="1:8" ht="12.75">
      <c r="A23" s="52"/>
      <c r="B23" s="43" t="s">
        <v>107</v>
      </c>
      <c r="C23" s="105"/>
      <c r="D23" s="186" t="s">
        <v>133</v>
      </c>
      <c r="E23" s="73"/>
      <c r="F23" s="185"/>
      <c r="G23" s="44"/>
      <c r="H23" s="44"/>
    </row>
    <row r="24" spans="1:8" ht="16.5" customHeight="1">
      <c r="A24" s="67">
        <f>soupisky!$B$163</f>
        <v>0</v>
      </c>
      <c r="B24" s="67" t="str">
        <f>soupisky!$C$163</f>
        <v>Wagnerová Veronika</v>
      </c>
      <c r="C24" s="67">
        <f>soupisky!$D$163</f>
        <v>1997</v>
      </c>
      <c r="D24" s="67" t="str">
        <f>soupisky!$B$156</f>
        <v>Základní škola Jablonec nad Nisou</v>
      </c>
      <c r="E24" s="68">
        <v>1</v>
      </c>
      <c r="F24" s="185">
        <v>9.12</v>
      </c>
      <c r="G24" s="44"/>
      <c r="H24" s="44"/>
    </row>
    <row r="25" spans="1:8" ht="16.5" customHeight="1">
      <c r="A25" s="67">
        <f>soupisky!$B$201</f>
        <v>0</v>
      </c>
      <c r="B25" s="67" t="str">
        <f>soupisky!$C$201</f>
        <v>Radoňská Gabriela</v>
      </c>
      <c r="C25" s="67">
        <f>soupisky!$D$201</f>
        <v>96</v>
      </c>
      <c r="D25" s="67" t="str">
        <f>soupisky!B194</f>
        <v>ZŠ U lesa Nový Bor</v>
      </c>
      <c r="E25" s="68">
        <v>2</v>
      </c>
      <c r="F25" s="185">
        <v>8.71</v>
      </c>
      <c r="G25" s="44"/>
      <c r="H25" s="44"/>
    </row>
    <row r="26" spans="1:8" ht="16.5" customHeight="1">
      <c r="A26" s="67">
        <f>soupisky!$B$239</f>
        <v>0</v>
      </c>
      <c r="B26" s="67">
        <f>soupisky!$C$239</f>
        <v>0</v>
      </c>
      <c r="C26" s="67">
        <f>soupisky!$D$239</f>
        <v>0</v>
      </c>
      <c r="D26" s="67">
        <f>soupisky!$B$232</f>
        <v>0</v>
      </c>
      <c r="E26" s="45">
        <v>3</v>
      </c>
      <c r="F26" s="185"/>
      <c r="G26" s="44"/>
      <c r="H26" s="44"/>
    </row>
    <row r="27" spans="1:9" ht="16.5" customHeight="1">
      <c r="A27" s="67">
        <f>soupisky!B$277</f>
        <v>0</v>
      </c>
      <c r="B27" s="67">
        <f>soupisky!C$277</f>
        <v>0</v>
      </c>
      <c r="C27" s="67">
        <f>soupisky!D$277</f>
        <v>0</v>
      </c>
      <c r="D27" s="105">
        <f>soupisky!$B$270</f>
        <v>0</v>
      </c>
      <c r="E27" s="68">
        <v>4</v>
      </c>
      <c r="F27" s="185"/>
      <c r="G27" s="44"/>
      <c r="H27" s="44"/>
      <c r="I27" s="2"/>
    </row>
    <row r="28" spans="1:9" ht="16.5" customHeight="1">
      <c r="A28" s="67">
        <f>soupisky!$B$12</f>
        <v>0</v>
      </c>
      <c r="B28" s="67" t="str">
        <f>soupisky!$C$12</f>
        <v>Čapková Andrea</v>
      </c>
      <c r="C28" s="67">
        <f>soupisky!$D$12</f>
        <v>96</v>
      </c>
      <c r="D28" s="67" t="str">
        <f>soupisky!B4</f>
        <v>ZŠ a MŠ Studenec</v>
      </c>
      <c r="E28" s="68">
        <v>5</v>
      </c>
      <c r="F28" s="185">
        <v>9.67</v>
      </c>
      <c r="G28" s="44"/>
      <c r="H28" s="44"/>
      <c r="I28" s="2"/>
    </row>
    <row r="29" spans="1:9" ht="16.5" customHeight="1">
      <c r="A29" s="67">
        <f>soupisky!$B$50</f>
        <v>0</v>
      </c>
      <c r="B29" s="67" t="str">
        <f>soupisky!$C$50</f>
        <v>Hanušová Kristýna</v>
      </c>
      <c r="C29" s="67">
        <f>soupisky!$D$50</f>
        <v>96</v>
      </c>
      <c r="D29" s="67" t="str">
        <f>soupisky!$B$42</f>
        <v>Gymnázium Dr.Randy</v>
      </c>
      <c r="E29" s="68">
        <v>6</v>
      </c>
      <c r="F29" s="185">
        <v>8.85</v>
      </c>
      <c r="G29" s="44"/>
      <c r="H29" s="44"/>
      <c r="I29" s="2"/>
    </row>
    <row r="30" spans="1:9" ht="12.75">
      <c r="A30" s="52"/>
      <c r="B30" s="44"/>
      <c r="C30" s="44"/>
      <c r="D30" s="44"/>
      <c r="E30" s="45"/>
      <c r="F30" s="185"/>
      <c r="G30" s="44"/>
      <c r="H30" s="44"/>
      <c r="I30" s="2"/>
    </row>
    <row r="31" spans="1:9" ht="12.75">
      <c r="A31" s="52"/>
      <c r="B31" s="43" t="s">
        <v>108</v>
      </c>
      <c r="C31" s="105"/>
      <c r="D31" s="186" t="s">
        <v>133</v>
      </c>
      <c r="E31" s="73"/>
      <c r="F31" s="185"/>
      <c r="G31" s="44"/>
      <c r="H31" s="44"/>
      <c r="I31" s="2"/>
    </row>
    <row r="32" spans="1:9" ht="16.5" customHeight="1">
      <c r="A32" s="67">
        <f>soupisky!$B$88</f>
        <v>0</v>
      </c>
      <c r="B32" s="67" t="str">
        <f>soupisky!$C$88</f>
        <v>Tokarová Dominika</v>
      </c>
      <c r="C32" s="67">
        <f>soupisky!$D$88</f>
        <v>1995</v>
      </c>
      <c r="D32" s="67" t="str">
        <f>soupisky!$B$80</f>
        <v>Základní škola T.G. Masaryka</v>
      </c>
      <c r="E32" s="68">
        <v>1</v>
      </c>
      <c r="F32" s="185">
        <v>9.43</v>
      </c>
      <c r="G32" s="44"/>
      <c r="H32" s="44"/>
      <c r="I32" s="2"/>
    </row>
    <row r="33" spans="1:9" ht="16.5" customHeight="1">
      <c r="A33" s="67">
        <f>soupisky!$B$126</f>
        <v>0</v>
      </c>
      <c r="B33" s="67" t="str">
        <f>soupisky!$C$126</f>
        <v>Sedláčková Michaela</v>
      </c>
      <c r="C33" s="67" t="str">
        <f>soupisky!$D$126</f>
        <v>Michaela</v>
      </c>
      <c r="D33" s="67" t="str">
        <f>soupisky!$B$118</f>
        <v>ZŠ Jilemnice, Komenského 288</v>
      </c>
      <c r="E33" s="68">
        <v>2</v>
      </c>
      <c r="F33" s="185">
        <v>9.21</v>
      </c>
      <c r="G33" s="44"/>
      <c r="H33" s="44"/>
      <c r="I33" s="2"/>
    </row>
    <row r="34" spans="1:16" ht="16.5" customHeight="1">
      <c r="A34" s="67">
        <f>soupisky!$B$164</f>
        <v>0</v>
      </c>
      <c r="B34" s="67" t="str">
        <f>soupisky!$C$164</f>
        <v>Petrtýlová Kateřina</v>
      </c>
      <c r="C34" s="67">
        <f>soupisky!$D$164</f>
        <v>1996</v>
      </c>
      <c r="D34" s="67" t="str">
        <f>soupisky!$B$156</f>
        <v>Základní škola Jablonec nad Nisou</v>
      </c>
      <c r="E34" s="68">
        <v>3</v>
      </c>
      <c r="F34" s="185">
        <v>9.08</v>
      </c>
      <c r="G34" s="44"/>
      <c r="H34" s="44"/>
      <c r="J34" s="62"/>
      <c r="K34" s="2"/>
      <c r="L34" s="2"/>
      <c r="M34" s="2"/>
      <c r="N34" s="2"/>
      <c r="O34" s="2"/>
      <c r="P34" s="2"/>
    </row>
    <row r="35" spans="1:16" ht="16.5" customHeight="1">
      <c r="A35" s="67">
        <f>soupisky!$B$202</f>
        <v>0</v>
      </c>
      <c r="B35" s="67" t="str">
        <f>soupisky!$C$202</f>
        <v>Březinová Martina</v>
      </c>
      <c r="C35" s="67">
        <f>soupisky!$D$202</f>
        <v>97</v>
      </c>
      <c r="D35" s="75" t="str">
        <f>soupisky!B194</f>
        <v>ZŠ U lesa Nový Bor</v>
      </c>
      <c r="E35" s="45">
        <v>4</v>
      </c>
      <c r="F35" s="185">
        <v>9.36</v>
      </c>
      <c r="G35" s="44"/>
      <c r="H35" s="44"/>
      <c r="J35" s="2"/>
      <c r="K35" s="2"/>
      <c r="L35" s="2"/>
      <c r="M35" s="2"/>
      <c r="N35" s="2"/>
      <c r="O35" s="2"/>
      <c r="P35" s="2"/>
    </row>
    <row r="36" spans="1:16" ht="16.5" customHeight="1">
      <c r="A36" s="67">
        <f>soupisky!$B$240</f>
        <v>0</v>
      </c>
      <c r="B36" s="67">
        <f>soupisky!$C$240</f>
        <v>0</v>
      </c>
      <c r="C36" s="67">
        <f>soupisky!$D$240</f>
        <v>0</v>
      </c>
      <c r="D36" s="105">
        <f>soupisky!$B$232</f>
        <v>0</v>
      </c>
      <c r="E36" s="68">
        <v>5</v>
      </c>
      <c r="F36" s="185"/>
      <c r="G36" s="44"/>
      <c r="H36" s="44"/>
      <c r="J36" s="2"/>
      <c r="K36" s="2"/>
      <c r="L36" s="2"/>
      <c r="M36" s="2"/>
      <c r="N36" s="2"/>
      <c r="O36" s="2"/>
      <c r="P36" s="2"/>
    </row>
    <row r="37" spans="1:16" ht="16.5" customHeight="1">
      <c r="A37" s="67">
        <f>soupisky!B$278</f>
        <v>0</v>
      </c>
      <c r="B37" s="67">
        <f>soupisky!C$278</f>
        <v>0</v>
      </c>
      <c r="C37" s="67">
        <f>soupisky!D$278</f>
        <v>0</v>
      </c>
      <c r="D37" s="105">
        <f>soupisky!$B$270</f>
        <v>0</v>
      </c>
      <c r="E37" s="68">
        <v>6</v>
      </c>
      <c r="F37" s="185"/>
      <c r="G37" s="44"/>
      <c r="H37" s="44"/>
      <c r="J37" s="64"/>
      <c r="K37" s="64"/>
      <c r="L37" s="64"/>
      <c r="M37" s="65"/>
      <c r="N37" s="66"/>
      <c r="O37" s="2"/>
      <c r="P37" s="2"/>
    </row>
    <row r="38" spans="10:16" ht="12.75">
      <c r="J38" s="64"/>
      <c r="K38" s="64"/>
      <c r="L38" s="64"/>
      <c r="M38" s="65"/>
      <c r="N38" s="66"/>
      <c r="O38" s="2"/>
      <c r="P38" s="2"/>
    </row>
    <row r="39" spans="3:16" ht="12.75">
      <c r="C39" t="s">
        <v>39</v>
      </c>
      <c r="J39" s="64"/>
      <c r="K39" s="64"/>
      <c r="L39" s="64"/>
      <c r="M39" s="65"/>
      <c r="N39" s="66"/>
      <c r="O39" s="2"/>
      <c r="P39" s="2"/>
    </row>
    <row r="40" ht="12.75">
      <c r="C40" t="s">
        <v>40</v>
      </c>
    </row>
    <row r="42" ht="12.75">
      <c r="B42" t="s">
        <v>41</v>
      </c>
    </row>
    <row r="44" spans="2:6" ht="12.75">
      <c r="B44" s="30" t="s">
        <v>42</v>
      </c>
      <c r="C44" s="32"/>
      <c r="D44" s="30" t="s">
        <v>43</v>
      </c>
      <c r="E44" s="31"/>
      <c r="F44" s="32"/>
    </row>
    <row r="45" spans="2:6" ht="12.75">
      <c r="B45" s="9" t="s">
        <v>44</v>
      </c>
      <c r="C45" s="28"/>
      <c r="D45" s="9" t="s">
        <v>45</v>
      </c>
      <c r="E45" s="2"/>
      <c r="F45" s="28"/>
    </row>
    <row r="46" spans="2:6" ht="12.75">
      <c r="B46" s="8"/>
      <c r="C46" s="33"/>
      <c r="D46" s="8" t="s">
        <v>46</v>
      </c>
      <c r="E46" s="1"/>
      <c r="F46" s="33"/>
    </row>
  </sheetData>
  <sheetProtection/>
  <printOptions/>
  <pageMargins left="0.75" right="0.34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7.00390625" style="0" customWidth="1"/>
    <col min="2" max="2" width="20.75390625" style="0" customWidth="1"/>
    <col min="3" max="3" width="6.00390625" style="0" customWidth="1"/>
    <col min="4" max="4" width="24.75390625" style="310" customWidth="1"/>
    <col min="5" max="5" width="5.375" style="0" customWidth="1"/>
    <col min="6" max="6" width="4.00390625" style="0" customWidth="1"/>
    <col min="7" max="7" width="1.37890625" style="0" customWidth="1"/>
    <col min="8" max="8" width="8.125" style="0" customWidth="1"/>
  </cols>
  <sheetData>
    <row r="1" spans="1:5" ht="13.5" thickBot="1">
      <c r="A1" t="s">
        <v>77</v>
      </c>
      <c r="E1" s="264" t="s">
        <v>178</v>
      </c>
    </row>
    <row r="2" spans="1:9" ht="15.75">
      <c r="A2" s="34" t="s">
        <v>78</v>
      </c>
      <c r="B2" s="34"/>
      <c r="C2" s="48" t="str">
        <f>soupisky!$B$6</f>
        <v>Krajské finále LK</v>
      </c>
      <c r="D2" s="311"/>
      <c r="E2" s="35"/>
      <c r="I2" s="36" t="s">
        <v>28</v>
      </c>
    </row>
    <row r="3" spans="1:9" ht="12.75">
      <c r="A3" s="35" t="s">
        <v>48</v>
      </c>
      <c r="B3" s="35"/>
      <c r="C3" s="49" t="str">
        <f>soupisky!$E$6</f>
        <v>Turnov</v>
      </c>
      <c r="D3" s="311"/>
      <c r="I3" s="37" t="s">
        <v>29</v>
      </c>
    </row>
    <row r="4" spans="1:9" ht="12.75">
      <c r="A4" t="s">
        <v>25</v>
      </c>
      <c r="B4" s="50">
        <f>soupisky!$H$6</f>
        <v>0</v>
      </c>
      <c r="D4" s="310" t="s">
        <v>49</v>
      </c>
      <c r="I4" s="294">
        <v>0.001144675925925926</v>
      </c>
    </row>
    <row r="5" spans="1:9" ht="13.5" thickBot="1">
      <c r="A5" s="271"/>
      <c r="B5" s="270" t="s">
        <v>145</v>
      </c>
      <c r="C5" s="271"/>
      <c r="D5" s="312" t="s">
        <v>50</v>
      </c>
      <c r="E5" s="290" t="str">
        <f>soupisky!$B$3</f>
        <v>mladší žákyně </v>
      </c>
      <c r="F5" s="271"/>
      <c r="G5" s="271"/>
      <c r="H5" s="293"/>
      <c r="I5" s="16"/>
    </row>
    <row r="6" spans="1:10" ht="26.25" thickBot="1">
      <c r="A6" s="38" t="s">
        <v>109</v>
      </c>
      <c r="B6" s="39" t="s">
        <v>31</v>
      </c>
      <c r="C6" s="40" t="s">
        <v>32</v>
      </c>
      <c r="D6" s="313" t="s">
        <v>76</v>
      </c>
      <c r="E6" s="39" t="s">
        <v>34</v>
      </c>
      <c r="F6" s="393" t="s">
        <v>151</v>
      </c>
      <c r="G6" s="394"/>
      <c r="H6" s="395"/>
      <c r="I6" s="41" t="s">
        <v>36</v>
      </c>
      <c r="J6" s="42" t="s">
        <v>37</v>
      </c>
    </row>
    <row r="7" spans="1:10" ht="12.75">
      <c r="A7" s="11"/>
      <c r="B7" s="43" t="s">
        <v>38</v>
      </c>
      <c r="C7" s="11"/>
      <c r="D7" s="314"/>
      <c r="E7" s="11"/>
      <c r="F7" s="8"/>
      <c r="G7" s="2"/>
      <c r="H7" s="33"/>
      <c r="I7" s="11"/>
      <c r="J7" s="11"/>
    </row>
    <row r="8" spans="1:10" ht="18" customHeight="1">
      <c r="A8" s="67">
        <f>soupisky!B$51</f>
        <v>0</v>
      </c>
      <c r="B8" s="67" t="str">
        <f>soupisky!C$51</f>
        <v>Hanušová Kristýna </v>
      </c>
      <c r="C8" s="67">
        <f>soupisky!D$51</f>
        <v>96</v>
      </c>
      <c r="D8" s="315" t="str">
        <f>soupisky!$B$42</f>
        <v>Gymnázium Dr.Randy</v>
      </c>
      <c r="E8" s="45"/>
      <c r="F8" s="210">
        <v>1</v>
      </c>
      <c r="G8" s="211"/>
      <c r="H8" s="212">
        <v>49.47</v>
      </c>
      <c r="I8" s="44"/>
      <c r="J8" s="44"/>
    </row>
    <row r="9" spans="1:10" ht="18" customHeight="1">
      <c r="A9" s="67">
        <f>soupisky!B$89</f>
        <v>0</v>
      </c>
      <c r="B9" s="67" t="str">
        <f>soupisky!C$89</f>
        <v>Šulcová Kamila</v>
      </c>
      <c r="C9" s="67">
        <f>soupisky!D$89</f>
        <v>1997</v>
      </c>
      <c r="D9" s="315" t="str">
        <f>soupisky!$B$80</f>
        <v>Základní škola T.G. Masaryka</v>
      </c>
      <c r="E9" s="45"/>
      <c r="F9" s="210">
        <v>1</v>
      </c>
      <c r="G9" s="211"/>
      <c r="H9" s="212">
        <v>59.7</v>
      </c>
      <c r="I9" s="44"/>
      <c r="J9" s="44"/>
    </row>
    <row r="10" spans="1:10" ht="18" customHeight="1">
      <c r="A10" s="67">
        <f>soupisky!B$127</f>
        <v>0</v>
      </c>
      <c r="B10" s="67" t="str">
        <f>soupisky!C$127</f>
        <v>Pacholíková Pavlína</v>
      </c>
      <c r="C10" s="67" t="str">
        <f>soupisky!D$127</f>
        <v>Pavlína</v>
      </c>
      <c r="D10" s="315" t="str">
        <f>soupisky!$B$118</f>
        <v>ZŠ Jilemnice, Komenského 288</v>
      </c>
      <c r="E10" s="45"/>
      <c r="F10" s="210">
        <v>1</v>
      </c>
      <c r="G10" s="211"/>
      <c r="H10" s="213">
        <v>56.19</v>
      </c>
      <c r="I10" s="44"/>
      <c r="J10" s="44"/>
    </row>
    <row r="11" spans="1:10" ht="18" customHeight="1">
      <c r="A11" s="67">
        <f>soupisky!B$165</f>
        <v>0</v>
      </c>
      <c r="B11" s="67" t="str">
        <f>soupisky!C$165</f>
        <v>Kartousová Věra</v>
      </c>
      <c r="C11" s="67">
        <f>soupisky!D$165</f>
        <v>1995</v>
      </c>
      <c r="D11" s="315" t="str">
        <f>soupisky!$B$156</f>
        <v>Základní škola Jablonec nad Nisou</v>
      </c>
      <c r="E11" s="45"/>
      <c r="F11" s="210">
        <v>1</v>
      </c>
      <c r="G11" s="211"/>
      <c r="H11" s="213">
        <v>52.01</v>
      </c>
      <c r="I11" s="44"/>
      <c r="J11" s="44"/>
    </row>
    <row r="12" spans="1:10" ht="18" customHeight="1">
      <c r="A12" s="67">
        <f>soupisky!B$203</f>
        <v>0</v>
      </c>
      <c r="B12" s="67" t="str">
        <f>soupisky!C$203</f>
        <v>Pavlíčková Michaela</v>
      </c>
      <c r="C12" s="67">
        <f>soupisky!D$203</f>
        <v>96</v>
      </c>
      <c r="D12" s="315" t="str">
        <f>soupisky!B194</f>
        <v>ZŠ U lesa Nový Bor</v>
      </c>
      <c r="E12" s="45"/>
      <c r="F12" s="210">
        <v>1</v>
      </c>
      <c r="G12" s="211"/>
      <c r="H12" s="213">
        <v>54.77</v>
      </c>
      <c r="I12" s="44"/>
      <c r="J12" s="44"/>
    </row>
    <row r="13" spans="1:10" ht="18" customHeight="1">
      <c r="A13" s="67">
        <f>soupisky!B$241</f>
        <v>0</v>
      </c>
      <c r="B13" s="67">
        <f>soupisky!C$241</f>
        <v>0</v>
      </c>
      <c r="C13" s="67">
        <f>soupisky!D$241</f>
        <v>0</v>
      </c>
      <c r="D13" s="315">
        <f>soupisky!$B$232</f>
        <v>0</v>
      </c>
      <c r="E13" s="45"/>
      <c r="F13" s="210"/>
      <c r="G13" s="211"/>
      <c r="H13" s="213"/>
      <c r="I13" s="44"/>
      <c r="J13" s="44"/>
    </row>
    <row r="14" spans="1:10" ht="18" customHeight="1">
      <c r="A14" s="67">
        <f>soupisky!B$279</f>
        <v>0</v>
      </c>
      <c r="B14" s="67">
        <f>soupisky!C$279</f>
        <v>0</v>
      </c>
      <c r="C14" s="67">
        <f>soupisky!D$279</f>
        <v>0</v>
      </c>
      <c r="D14" s="315">
        <f>soupisky!B270</f>
        <v>0</v>
      </c>
      <c r="E14" s="45"/>
      <c r="F14" s="210"/>
      <c r="G14" s="211"/>
      <c r="H14" s="213"/>
      <c r="I14" s="44"/>
      <c r="J14" s="44"/>
    </row>
    <row r="15" spans="1:10" ht="18" customHeight="1">
      <c r="A15" s="67">
        <f>soupisky!B$13</f>
        <v>0</v>
      </c>
      <c r="B15" s="67" t="str">
        <f>soupisky!C$13</f>
        <v>Tauchmanová Karolína</v>
      </c>
      <c r="C15" s="67">
        <f>soupisky!D$13</f>
        <v>96</v>
      </c>
      <c r="D15" s="315" t="str">
        <f>soupisky!B4</f>
        <v>ZŠ a MŠ Studenec</v>
      </c>
      <c r="E15" s="45"/>
      <c r="F15" s="210">
        <v>2</v>
      </c>
      <c r="G15" s="211"/>
      <c r="H15" s="213">
        <v>19.24</v>
      </c>
      <c r="I15" s="44"/>
      <c r="J15" s="44"/>
    </row>
    <row r="16" spans="1:10" ht="18" customHeight="1">
      <c r="A16" s="67">
        <f>soupisky!B$52</f>
        <v>0</v>
      </c>
      <c r="B16" s="67" t="str">
        <f>soupisky!C$52</f>
        <v>Němečková Eliška</v>
      </c>
      <c r="C16" s="67">
        <f>soupisky!D$52</f>
        <v>97</v>
      </c>
      <c r="D16" s="315" t="str">
        <f>soupisky!$B$42</f>
        <v>Gymnázium Dr.Randy</v>
      </c>
      <c r="E16" s="45"/>
      <c r="F16" s="210">
        <v>1</v>
      </c>
      <c r="G16" s="211"/>
      <c r="H16" s="213">
        <v>51.4</v>
      </c>
      <c r="I16" s="44"/>
      <c r="J16" s="44"/>
    </row>
    <row r="17" spans="1:10" ht="18" customHeight="1">
      <c r="A17" s="67">
        <f>soupisky!B$90</f>
        <v>0</v>
      </c>
      <c r="B17" s="67" t="str">
        <f>soupisky!C$90</f>
        <v>Sudková Tereza</v>
      </c>
      <c r="C17" s="67">
        <f>soupisky!D$90</f>
        <v>1996</v>
      </c>
      <c r="D17" s="315" t="str">
        <f>soupisky!$B$80</f>
        <v>Základní škola T.G. Masaryka</v>
      </c>
      <c r="E17" s="45"/>
      <c r="F17" s="210">
        <v>2</v>
      </c>
      <c r="G17" s="211"/>
      <c r="H17" s="213">
        <v>5.3</v>
      </c>
      <c r="I17" s="44"/>
      <c r="J17" s="44"/>
    </row>
    <row r="18" spans="1:10" ht="18" customHeight="1">
      <c r="A18" s="67">
        <f>soupisky!B$128</f>
        <v>0</v>
      </c>
      <c r="B18" s="67" t="str">
        <f>soupisky!C$128</f>
        <v>Janatová Katka</v>
      </c>
      <c r="C18" s="67" t="str">
        <f>soupisky!D$128</f>
        <v>Katka</v>
      </c>
      <c r="D18" s="315" t="str">
        <f>soupisky!$B$118</f>
        <v>ZŠ Jilemnice, Komenského 288</v>
      </c>
      <c r="E18" s="45"/>
      <c r="F18" s="210">
        <v>1</v>
      </c>
      <c r="G18" s="211"/>
      <c r="H18" s="213">
        <v>46.96</v>
      </c>
      <c r="I18" s="44"/>
      <c r="J18" s="44"/>
    </row>
    <row r="19" spans="1:10" ht="18" customHeight="1">
      <c r="A19" s="170">
        <f>soupisky!B$166</f>
        <v>0</v>
      </c>
      <c r="B19" s="170" t="str">
        <f>soupisky!C$166</f>
        <v>Lehká Gabriela</v>
      </c>
      <c r="C19" s="170">
        <f>soupisky!D$166</f>
        <v>1996</v>
      </c>
      <c r="D19" s="316" t="str">
        <f>soupisky!$B$156</f>
        <v>Základní škola Jablonec nad Nisou</v>
      </c>
      <c r="E19" s="171"/>
      <c r="F19" s="210">
        <v>1</v>
      </c>
      <c r="G19" s="211"/>
      <c r="H19" s="213">
        <v>59.35</v>
      </c>
      <c r="I19" s="44"/>
      <c r="J19" s="44"/>
    </row>
    <row r="20" spans="1:10" ht="12.75">
      <c r="A20" s="44"/>
      <c r="B20" s="44"/>
      <c r="C20" s="44"/>
      <c r="D20" s="317"/>
      <c r="E20" s="44"/>
      <c r="G20" s="211"/>
      <c r="I20" s="44"/>
      <c r="J20" s="44"/>
    </row>
    <row r="21" spans="1:10" ht="18" customHeight="1">
      <c r="A21" s="11"/>
      <c r="B21" s="43" t="s">
        <v>106</v>
      </c>
      <c r="C21" s="105"/>
      <c r="D21" s="318"/>
      <c r="E21" s="61"/>
      <c r="F21" s="214"/>
      <c r="G21" s="211"/>
      <c r="H21" s="215"/>
      <c r="I21" s="44"/>
      <c r="J21" s="44"/>
    </row>
    <row r="22" spans="1:10" ht="18" customHeight="1">
      <c r="A22" s="67">
        <f>soupisky!B$204</f>
        <v>0</v>
      </c>
      <c r="B22" s="67" t="str">
        <f>soupisky!C$204</f>
        <v>Schlenkerová Kristýna</v>
      </c>
      <c r="C22" s="67">
        <f>soupisky!D$204</f>
        <v>96</v>
      </c>
      <c r="D22" s="315" t="str">
        <f>soupisky!B194</f>
        <v>ZŠ U lesa Nový Bor</v>
      </c>
      <c r="E22" s="44"/>
      <c r="F22" s="210">
        <v>2</v>
      </c>
      <c r="G22" s="211"/>
      <c r="H22" s="213">
        <v>1.43</v>
      </c>
      <c r="I22" s="44"/>
      <c r="J22" s="44"/>
    </row>
    <row r="23" spans="1:10" ht="18" customHeight="1">
      <c r="A23" s="67">
        <f>soupisky!B$242</f>
        <v>0</v>
      </c>
      <c r="B23" s="67">
        <f>soupisky!C$242</f>
        <v>0</v>
      </c>
      <c r="C23" s="67">
        <f>soupisky!D$242</f>
        <v>0</v>
      </c>
      <c r="D23" s="315">
        <f>soupisky!$B$232</f>
        <v>0</v>
      </c>
      <c r="E23" s="45"/>
      <c r="F23" s="210"/>
      <c r="G23" s="211"/>
      <c r="H23" s="213"/>
      <c r="I23" s="44"/>
      <c r="J23" s="44"/>
    </row>
    <row r="24" spans="1:10" ht="18" customHeight="1">
      <c r="A24" s="67">
        <f>soupisky!B$280</f>
        <v>0</v>
      </c>
      <c r="B24" s="67">
        <f>soupisky!C$280</f>
        <v>0</v>
      </c>
      <c r="C24" s="67">
        <f>soupisky!D$280</f>
        <v>0</v>
      </c>
      <c r="D24" s="315">
        <f>soupisky!B270</f>
        <v>0</v>
      </c>
      <c r="E24" s="45"/>
      <c r="F24" s="210"/>
      <c r="G24" s="211"/>
      <c r="H24" s="213"/>
      <c r="I24" s="44"/>
      <c r="J24" s="44"/>
    </row>
    <row r="25" spans="1:10" ht="18" customHeight="1">
      <c r="A25" s="67">
        <f>soupisky!B$14</f>
        <v>0</v>
      </c>
      <c r="B25" s="67" t="str">
        <f>soupisky!C$14</f>
        <v>Čapková Andrea</v>
      </c>
      <c r="C25" s="67">
        <f>soupisky!D$14</f>
        <v>96</v>
      </c>
      <c r="D25" s="315" t="str">
        <f>soupisky!B4</f>
        <v>ZŠ a MŠ Studenec</v>
      </c>
      <c r="E25" s="45"/>
      <c r="F25" s="210">
        <v>2</v>
      </c>
      <c r="G25" s="211"/>
      <c r="H25" s="213">
        <v>9.25</v>
      </c>
      <c r="I25" s="44"/>
      <c r="J25" s="44"/>
    </row>
    <row r="26" spans="1:10" ht="18" customHeight="1">
      <c r="A26" s="67">
        <f>soupisky!B$53</f>
        <v>0</v>
      </c>
      <c r="B26" s="67" t="str">
        <f>soupisky!C$53</f>
        <v>Žuchová Daniela</v>
      </c>
      <c r="C26" s="67">
        <f>soupisky!D$53</f>
        <v>97</v>
      </c>
      <c r="D26" s="315" t="str">
        <f>soupisky!$B$42</f>
        <v>Gymnázium Dr.Randy</v>
      </c>
      <c r="E26" s="45"/>
      <c r="F26" s="210">
        <v>2</v>
      </c>
      <c r="G26" s="211"/>
      <c r="H26" s="213">
        <v>2.22</v>
      </c>
      <c r="I26" s="44"/>
      <c r="J26" s="44"/>
    </row>
    <row r="27" spans="1:10" ht="18" customHeight="1">
      <c r="A27" s="67">
        <f>soupisky!B$91</f>
        <v>0</v>
      </c>
      <c r="B27" s="67" t="str">
        <f>soupisky!C$91</f>
        <v>Kosová Karolína</v>
      </c>
      <c r="C27" s="67">
        <f>soupisky!D$91</f>
        <v>1995</v>
      </c>
      <c r="D27" s="315" t="str">
        <f>soupisky!$B$80</f>
        <v>Základní škola T.G. Masaryka</v>
      </c>
      <c r="E27" s="44"/>
      <c r="F27" s="210">
        <v>2</v>
      </c>
      <c r="G27" s="211"/>
      <c r="H27" s="213">
        <v>14.76</v>
      </c>
      <c r="I27" s="44"/>
      <c r="J27" s="44"/>
    </row>
    <row r="28" spans="1:10" ht="18" customHeight="1">
      <c r="A28" s="67">
        <f>soupisky!B$129</f>
        <v>0</v>
      </c>
      <c r="B28" s="67" t="str">
        <f>soupisky!C$129</f>
        <v>Soukupová Andrea</v>
      </c>
      <c r="C28" s="67" t="str">
        <f>soupisky!D$129</f>
        <v>Andrea</v>
      </c>
      <c r="D28" s="315" t="str">
        <f>soupisky!$B$118</f>
        <v>ZŠ Jilemnice, Komenského 288</v>
      </c>
      <c r="E28" s="44"/>
      <c r="F28" s="210">
        <v>1</v>
      </c>
      <c r="G28" s="211"/>
      <c r="H28" s="213">
        <v>59.68</v>
      </c>
      <c r="I28" s="44"/>
      <c r="J28" s="44"/>
    </row>
    <row r="29" spans="1:10" ht="18" customHeight="1">
      <c r="A29" s="67">
        <f>soupisky!B$167</f>
        <v>0</v>
      </c>
      <c r="B29" s="67" t="str">
        <f>soupisky!C$167</f>
        <v>Janoušková Aneta</v>
      </c>
      <c r="C29" s="67">
        <f>soupisky!D$167</f>
        <v>1996</v>
      </c>
      <c r="D29" s="315" t="str">
        <f>soupisky!$B$156</f>
        <v>Základní škola Jablonec nad Nisou</v>
      </c>
      <c r="E29" s="44"/>
      <c r="F29" s="210">
        <v>2</v>
      </c>
      <c r="G29" s="211"/>
      <c r="H29" s="213">
        <v>0.96</v>
      </c>
      <c r="I29" s="44"/>
      <c r="J29" s="44"/>
    </row>
    <row r="30" spans="1:10" ht="18" customHeight="1">
      <c r="A30" s="67">
        <f>soupisky!B$205</f>
        <v>0</v>
      </c>
      <c r="B30" s="67">
        <f>soupisky!C$205</f>
        <v>0</v>
      </c>
      <c r="C30" s="67">
        <f>soupisky!D$205</f>
        <v>0</v>
      </c>
      <c r="D30" s="315" t="str">
        <f>soupisky!B194</f>
        <v>ZŠ U lesa Nový Bor</v>
      </c>
      <c r="E30" s="44"/>
      <c r="F30" s="210"/>
      <c r="G30" s="211"/>
      <c r="H30" s="213"/>
      <c r="I30" s="44"/>
      <c r="J30" s="44"/>
    </row>
    <row r="31" spans="1:10" ht="18" customHeight="1">
      <c r="A31" s="67">
        <f>soupisky!B$243</f>
        <v>0</v>
      </c>
      <c r="B31" s="67">
        <f>soupisky!C$243</f>
        <v>0</v>
      </c>
      <c r="C31" s="67">
        <f>soupisky!D$243</f>
        <v>0</v>
      </c>
      <c r="D31" s="315">
        <f>soupisky!$B$232</f>
        <v>0</v>
      </c>
      <c r="E31" s="44"/>
      <c r="F31" s="210"/>
      <c r="G31" s="211"/>
      <c r="H31" s="213"/>
      <c r="I31" s="44"/>
      <c r="J31" s="44"/>
    </row>
    <row r="32" spans="1:10" ht="18" customHeight="1">
      <c r="A32" s="67">
        <f>soupisky!B$281</f>
        <v>0</v>
      </c>
      <c r="B32" s="67">
        <f>soupisky!C$281</f>
        <v>0</v>
      </c>
      <c r="C32" s="67">
        <f>soupisky!D$281</f>
        <v>0</v>
      </c>
      <c r="D32" s="315">
        <f>soupisky!B270</f>
        <v>0</v>
      </c>
      <c r="E32" s="44"/>
      <c r="F32" s="210"/>
      <c r="G32" s="211"/>
      <c r="H32" s="213"/>
      <c r="I32" s="44"/>
      <c r="J32" s="44"/>
    </row>
    <row r="33" spans="1:10" ht="18" customHeight="1">
      <c r="A33" s="67">
        <f>soupisky!B$15</f>
        <v>0</v>
      </c>
      <c r="B33" s="67" t="str">
        <f>soupisky!C$15</f>
        <v>Plecháčová Eliška</v>
      </c>
      <c r="C33" s="67">
        <f>soupisky!D$15</f>
        <v>97</v>
      </c>
      <c r="D33" s="315" t="str">
        <f>soupisky!B4</f>
        <v>ZŠ a MŠ Studenec</v>
      </c>
      <c r="E33" s="45"/>
      <c r="F33" s="210">
        <v>2</v>
      </c>
      <c r="G33" s="211"/>
      <c r="H33" s="213">
        <v>4.69</v>
      </c>
      <c r="I33" s="44"/>
      <c r="J33" s="44"/>
    </row>
    <row r="34" spans="1:10" ht="12.75">
      <c r="A34" s="178" t="s">
        <v>131</v>
      </c>
      <c r="B34" s="167"/>
      <c r="C34" s="167"/>
      <c r="D34" s="319"/>
      <c r="E34" s="167"/>
      <c r="F34" s="167"/>
      <c r="G34" s="295"/>
      <c r="H34" s="296"/>
      <c r="I34" s="2"/>
      <c r="J34" s="2"/>
    </row>
    <row r="35" spans="1:8" ht="18" customHeight="1">
      <c r="A35" s="167" t="s">
        <v>152</v>
      </c>
      <c r="B35" s="167"/>
      <c r="C35" s="167"/>
      <c r="D35" s="319"/>
      <c r="E35" s="167"/>
      <c r="F35" s="167"/>
      <c r="G35" s="2"/>
      <c r="H35" s="2"/>
    </row>
    <row r="36" spans="1:8" ht="18" customHeight="1">
      <c r="A36" s="167" t="s">
        <v>153</v>
      </c>
      <c r="B36" s="167"/>
      <c r="C36" s="167"/>
      <c r="D36" s="319"/>
      <c r="E36" s="167"/>
      <c r="F36" s="167"/>
      <c r="G36" s="2"/>
      <c r="H36" s="2"/>
    </row>
    <row r="37" spans="2:6" ht="18" customHeight="1">
      <c r="B37" s="9"/>
      <c r="C37" s="28"/>
      <c r="D37" s="320" t="s">
        <v>43</v>
      </c>
      <c r="E37" s="2"/>
      <c r="F37" s="28"/>
    </row>
    <row r="38" spans="2:6" ht="12.75">
      <c r="B38" s="9" t="s">
        <v>44</v>
      </c>
      <c r="C38" s="28"/>
      <c r="D38" s="320" t="s">
        <v>45</v>
      </c>
      <c r="E38" s="2"/>
      <c r="F38" s="28"/>
    </row>
    <row r="39" spans="2:6" ht="12.75">
      <c r="B39" s="8"/>
      <c r="C39" s="33"/>
      <c r="D39" s="321" t="s">
        <v>46</v>
      </c>
      <c r="E39" s="1"/>
      <c r="F39" s="33"/>
    </row>
  </sheetData>
  <sheetProtection/>
  <mergeCells count="1">
    <mergeCell ref="F6:H6"/>
  </mergeCells>
  <printOptions/>
  <pageMargins left="0.49" right="0.17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3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20" sqref="G20"/>
    </sheetView>
  </sheetViews>
  <sheetFormatPr defaultColWidth="9.00390625" defaultRowHeight="12.75"/>
  <cols>
    <col min="1" max="1" width="6.125" style="0" customWidth="1"/>
    <col min="2" max="2" width="16.125" style="0" customWidth="1"/>
    <col min="3" max="3" width="5.375" style="0" customWidth="1"/>
    <col min="4" max="4" width="24.125" style="310" customWidth="1"/>
    <col min="5" max="13" width="7.25390625" style="0" customWidth="1"/>
    <col min="15" max="15" width="8.875" style="0" customWidth="1"/>
    <col min="16" max="16" width="8.75390625" style="0" customWidth="1"/>
    <col min="17" max="17" width="7.25390625" style="0" customWidth="1"/>
  </cols>
  <sheetData>
    <row r="1" spans="1:8" ht="13.5" thickBot="1">
      <c r="A1" t="s">
        <v>77</v>
      </c>
      <c r="H1" s="264" t="s">
        <v>178</v>
      </c>
    </row>
    <row r="2" spans="1:16" ht="16.5" thickBot="1">
      <c r="A2" s="34" t="s">
        <v>78</v>
      </c>
      <c r="B2" s="34"/>
      <c r="C2" s="48" t="str">
        <f>soupisky!$B$6</f>
        <v>Krajské finále LK</v>
      </c>
      <c r="D2" s="311"/>
      <c r="E2" s="35"/>
      <c r="L2" s="36" t="s">
        <v>28</v>
      </c>
      <c r="N2" s="271" t="s">
        <v>0</v>
      </c>
      <c r="O2" s="270" t="s">
        <v>81</v>
      </c>
      <c r="P2" s="271"/>
    </row>
    <row r="3" spans="1:16" ht="13.5" thickBot="1">
      <c r="A3" s="35" t="s">
        <v>48</v>
      </c>
      <c r="B3" s="35"/>
      <c r="C3" s="49" t="str">
        <f>soupisky!$E$6</f>
        <v>Turnov</v>
      </c>
      <c r="D3" s="311"/>
      <c r="G3" s="49"/>
      <c r="L3" s="37" t="s">
        <v>29</v>
      </c>
      <c r="N3" s="297"/>
      <c r="O3" s="298"/>
      <c r="P3" s="299"/>
    </row>
    <row r="4" spans="1:16" ht="12.75">
      <c r="A4" t="s">
        <v>25</v>
      </c>
      <c r="B4" s="50">
        <f>soupisky!$H$6</f>
        <v>0</v>
      </c>
      <c r="D4" s="310" t="s">
        <v>49</v>
      </c>
      <c r="L4" s="269">
        <v>166</v>
      </c>
      <c r="N4" s="271" t="s">
        <v>52</v>
      </c>
      <c r="O4" s="290" t="str">
        <f>soupisky!$B$3</f>
        <v>mladší žákyně </v>
      </c>
      <c r="P4" s="271"/>
    </row>
    <row r="5" spans="2:12" ht="13.5" thickBot="1">
      <c r="B5" s="35"/>
      <c r="D5" s="311"/>
      <c r="F5" t="s">
        <v>53</v>
      </c>
      <c r="L5" s="37"/>
    </row>
    <row r="6" spans="1:16" ht="25.5">
      <c r="A6" s="76" t="s">
        <v>30</v>
      </c>
      <c r="B6" s="18" t="s">
        <v>31</v>
      </c>
      <c r="C6" s="77" t="s">
        <v>32</v>
      </c>
      <c r="D6" s="322" t="s">
        <v>76</v>
      </c>
      <c r="E6" s="76" t="s">
        <v>54</v>
      </c>
      <c r="F6" s="76" t="s">
        <v>55</v>
      </c>
      <c r="G6" s="76" t="s">
        <v>56</v>
      </c>
      <c r="H6" s="76" t="s">
        <v>57</v>
      </c>
      <c r="I6" s="76" t="s">
        <v>58</v>
      </c>
      <c r="J6" s="76" t="s">
        <v>59</v>
      </c>
      <c r="K6" s="76" t="s">
        <v>60</v>
      </c>
      <c r="L6" s="76" t="s">
        <v>61</v>
      </c>
      <c r="M6" s="76" t="s">
        <v>62</v>
      </c>
      <c r="N6" s="76" t="s">
        <v>63</v>
      </c>
      <c r="O6" s="79" t="s">
        <v>64</v>
      </c>
      <c r="P6" s="78" t="s">
        <v>65</v>
      </c>
    </row>
    <row r="7" spans="1:16" ht="12.75">
      <c r="A7" s="67">
        <f>soupisky!B$92</f>
        <v>0</v>
      </c>
      <c r="B7" s="67" t="str">
        <f>soupisky!C$92</f>
        <v>Dontová Nikola</v>
      </c>
      <c r="C7" s="67">
        <f>soupisky!D$92</f>
        <v>1995</v>
      </c>
      <c r="D7" s="315" t="str">
        <f>soupisky!$B$80</f>
        <v>Základní škola T.G. Masaryka</v>
      </c>
      <c r="E7" s="45"/>
      <c r="F7" s="44"/>
      <c r="G7" s="44"/>
      <c r="H7" s="44"/>
      <c r="I7" s="44"/>
      <c r="J7" s="44"/>
      <c r="K7" s="44"/>
      <c r="L7" s="44"/>
      <c r="M7" s="44"/>
      <c r="N7" s="44"/>
      <c r="O7" s="188">
        <v>125</v>
      </c>
      <c r="P7" s="53"/>
    </row>
    <row r="8" spans="1:16" ht="12.75">
      <c r="A8" s="67">
        <f>soupisky!B$130</f>
        <v>0</v>
      </c>
      <c r="B8" s="67" t="str">
        <f>soupisky!C$130</f>
        <v>Schauerová Veronika</v>
      </c>
      <c r="C8" s="67" t="str">
        <f>soupisky!D$130</f>
        <v>Veronika</v>
      </c>
      <c r="D8" s="315" t="str">
        <f>soupisky!$B$118</f>
        <v>ZŠ Jilemnice, Komenského 288</v>
      </c>
      <c r="E8" s="45"/>
      <c r="F8" s="44"/>
      <c r="G8" s="44"/>
      <c r="H8" s="44"/>
      <c r="I8" s="44"/>
      <c r="J8" s="44"/>
      <c r="K8" s="44"/>
      <c r="L8" s="44"/>
      <c r="M8" s="44"/>
      <c r="N8" s="44"/>
      <c r="O8" s="188">
        <v>120</v>
      </c>
      <c r="P8" s="53"/>
    </row>
    <row r="9" spans="1:16" ht="12.75">
      <c r="A9" s="67">
        <f>soupisky!B$168</f>
        <v>0</v>
      </c>
      <c r="B9" s="67" t="str">
        <f>soupisky!C$168</f>
        <v>Bartoňová Pavlína</v>
      </c>
      <c r="C9" s="67">
        <f>soupisky!D$168</f>
        <v>1995</v>
      </c>
      <c r="D9" s="315" t="str">
        <f>soupisky!$B$156</f>
        <v>Základní škola Jablonec nad Nisou</v>
      </c>
      <c r="E9" s="45"/>
      <c r="F9" s="44"/>
      <c r="G9" s="44"/>
      <c r="H9" s="44"/>
      <c r="I9" s="44"/>
      <c r="J9" s="44"/>
      <c r="K9" s="44"/>
      <c r="L9" s="44"/>
      <c r="M9" s="44"/>
      <c r="N9" s="44"/>
      <c r="O9" s="188">
        <v>157</v>
      </c>
      <c r="P9" s="53"/>
    </row>
    <row r="10" spans="1:16" ht="12.75">
      <c r="A10" s="67">
        <f>soupisky!B$206</f>
        <v>0</v>
      </c>
      <c r="B10" s="67" t="str">
        <f>soupisky!C$206</f>
        <v>Vachtová Barbora</v>
      </c>
      <c r="C10" s="67">
        <f>soupisky!D$206</f>
        <v>95</v>
      </c>
      <c r="D10" s="315" t="str">
        <f>soupisky!B194</f>
        <v>ZŠ U lesa Nový Bor</v>
      </c>
      <c r="E10" s="45"/>
      <c r="F10" s="44"/>
      <c r="G10" s="44"/>
      <c r="H10" s="44"/>
      <c r="I10" s="44"/>
      <c r="J10" s="44"/>
      <c r="K10" s="44"/>
      <c r="L10" s="44"/>
      <c r="M10" s="44"/>
      <c r="N10" s="44"/>
      <c r="O10" s="188">
        <v>145</v>
      </c>
      <c r="P10" s="53"/>
    </row>
    <row r="11" spans="1:16" ht="12.75">
      <c r="A11" s="67">
        <f>soupisky!B$244</f>
        <v>0</v>
      </c>
      <c r="B11" s="67">
        <f>soupisky!C$244</f>
        <v>0</v>
      </c>
      <c r="C11" s="67">
        <f>soupisky!D$244</f>
        <v>0</v>
      </c>
      <c r="D11" s="315">
        <f>soupisky!$B$232</f>
        <v>0</v>
      </c>
      <c r="E11" s="45"/>
      <c r="F11" s="44"/>
      <c r="G11" s="44"/>
      <c r="H11" s="44"/>
      <c r="I11" s="44"/>
      <c r="J11" s="44"/>
      <c r="K11" s="44"/>
      <c r="L11" s="44"/>
      <c r="M11" s="44"/>
      <c r="N11" s="44"/>
      <c r="O11" s="188"/>
      <c r="P11" s="53"/>
    </row>
    <row r="12" spans="1:16" ht="12.75">
      <c r="A12" s="67">
        <f>soupisky!B$282</f>
        <v>0</v>
      </c>
      <c r="B12" s="67">
        <f>soupisky!C$282</f>
        <v>0</v>
      </c>
      <c r="C12" s="67">
        <f>soupisky!D$282</f>
        <v>0</v>
      </c>
      <c r="D12" s="315">
        <f>soupisky!B270</f>
        <v>0</v>
      </c>
      <c r="E12" s="45"/>
      <c r="F12" s="44"/>
      <c r="G12" s="44"/>
      <c r="H12" s="44"/>
      <c r="I12" s="44"/>
      <c r="J12" s="44"/>
      <c r="K12" s="44"/>
      <c r="L12" s="44"/>
      <c r="M12" s="44"/>
      <c r="N12" s="44"/>
      <c r="O12" s="188"/>
      <c r="P12" s="53"/>
    </row>
    <row r="13" spans="1:16" ht="12.75">
      <c r="A13" s="67">
        <f>soupisky!B$16</f>
        <v>0</v>
      </c>
      <c r="B13" s="67" t="str">
        <f>soupisky!C$16</f>
        <v>Vydrová Lenka</v>
      </c>
      <c r="C13" s="67">
        <f>soupisky!D$17</f>
        <v>96</v>
      </c>
      <c r="D13" s="315" t="str">
        <f>soupisky!B4</f>
        <v>ZŠ a MŠ Studenec</v>
      </c>
      <c r="E13" s="45"/>
      <c r="F13" s="44"/>
      <c r="G13" s="44"/>
      <c r="H13" s="44"/>
      <c r="I13" s="44"/>
      <c r="J13" s="44"/>
      <c r="K13" s="44"/>
      <c r="L13" s="44"/>
      <c r="M13" s="44"/>
      <c r="N13" s="44"/>
      <c r="O13" s="188">
        <v>110</v>
      </c>
      <c r="P13" s="53"/>
    </row>
    <row r="14" spans="1:16" ht="12.75">
      <c r="A14" s="67">
        <f>soupisky!B$54</f>
        <v>0</v>
      </c>
      <c r="B14" s="67" t="str">
        <f>soupisky!C$54</f>
        <v>Hoferová Karin</v>
      </c>
      <c r="C14" s="67">
        <f>soupisky!D$54</f>
        <v>96</v>
      </c>
      <c r="D14" s="315" t="str">
        <f>soupisky!$B$42</f>
        <v>Gymnázium Dr.Randy</v>
      </c>
      <c r="E14" s="45"/>
      <c r="F14" s="44"/>
      <c r="G14" s="44"/>
      <c r="H14" s="44"/>
      <c r="I14" s="44"/>
      <c r="J14" s="44"/>
      <c r="K14" s="44"/>
      <c r="L14" s="44"/>
      <c r="M14" s="44"/>
      <c r="N14" s="44"/>
      <c r="O14" s="188">
        <v>145</v>
      </c>
      <c r="P14" s="53"/>
    </row>
    <row r="15" spans="1:16" ht="12.75">
      <c r="A15" s="67">
        <f>soupisky!B$93</f>
        <v>0</v>
      </c>
      <c r="B15" s="67" t="str">
        <f>soupisky!C$93</f>
        <v>Skořepová Markéta</v>
      </c>
      <c r="C15" s="67">
        <f>soupisky!D$93</f>
        <v>1996</v>
      </c>
      <c r="D15" s="315" t="str">
        <f>soupisky!$B$80</f>
        <v>Základní škola T.G. Masaryka</v>
      </c>
      <c r="E15" s="45"/>
      <c r="F15" s="44"/>
      <c r="G15" s="44"/>
      <c r="H15" s="44"/>
      <c r="I15" s="44"/>
      <c r="J15" s="44"/>
      <c r="K15" s="44"/>
      <c r="L15" s="44"/>
      <c r="M15" s="44"/>
      <c r="N15" s="44"/>
      <c r="O15" s="188">
        <v>130</v>
      </c>
      <c r="P15" s="53"/>
    </row>
    <row r="16" spans="1:16" ht="12.75">
      <c r="A16" s="67">
        <f>soupisky!B$131</f>
        <v>0</v>
      </c>
      <c r="B16" s="67" t="str">
        <f>soupisky!C$131</f>
        <v>Šupová Katka</v>
      </c>
      <c r="C16" s="67" t="str">
        <f>soupisky!D$131</f>
        <v>Katka</v>
      </c>
      <c r="D16" s="315" t="str">
        <f>soupisky!$B$118</f>
        <v>ZŠ Jilemnice, Komenského 288</v>
      </c>
      <c r="E16" s="45"/>
      <c r="F16" s="44"/>
      <c r="G16" s="44"/>
      <c r="H16" s="44"/>
      <c r="I16" s="44"/>
      <c r="J16" s="44"/>
      <c r="K16" s="44"/>
      <c r="L16" s="44"/>
      <c r="M16" s="44"/>
      <c r="N16" s="44"/>
      <c r="O16" s="188">
        <v>125</v>
      </c>
      <c r="P16" s="53"/>
    </row>
    <row r="17" spans="1:16" ht="12.75">
      <c r="A17" s="67">
        <f>soupisky!B$169</f>
        <v>0</v>
      </c>
      <c r="B17" s="67" t="str">
        <f>soupisky!C$169</f>
        <v>Kalinová Alexandra</v>
      </c>
      <c r="C17" s="67">
        <f>soupisky!D$169</f>
        <v>1995</v>
      </c>
      <c r="D17" s="315" t="str">
        <f>soupisky!$B$156</f>
        <v>Základní škola Jablonec nad Nisou</v>
      </c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188">
        <v>135</v>
      </c>
      <c r="P17" s="53"/>
    </row>
    <row r="18" spans="1:16" ht="12.75">
      <c r="A18" s="67">
        <f>soupisky!B$207</f>
        <v>0</v>
      </c>
      <c r="B18" s="67" t="str">
        <f>soupisky!C$207</f>
        <v>Schlenkerová Kristýna</v>
      </c>
      <c r="C18" s="67">
        <f>soupisky!D$207</f>
        <v>96</v>
      </c>
      <c r="D18" s="315" t="str">
        <f>soupisky!B194</f>
        <v>ZŠ U lesa Nový Bor</v>
      </c>
      <c r="E18" s="45"/>
      <c r="F18" s="44"/>
      <c r="G18" s="44"/>
      <c r="H18" s="44"/>
      <c r="I18" s="44"/>
      <c r="J18" s="44"/>
      <c r="K18" s="44"/>
      <c r="L18" s="44"/>
      <c r="M18" s="44"/>
      <c r="N18" s="44"/>
      <c r="O18" s="188">
        <v>115</v>
      </c>
      <c r="P18" s="53"/>
    </row>
    <row r="19" spans="1:16" ht="12.75">
      <c r="A19" s="67">
        <f>soupisky!B$245</f>
        <v>0</v>
      </c>
      <c r="B19" s="67">
        <f>soupisky!C$245</f>
        <v>0</v>
      </c>
      <c r="C19" s="67">
        <f>soupisky!D$245</f>
        <v>0</v>
      </c>
      <c r="D19" s="315">
        <f>soupisky!$B$232</f>
        <v>0</v>
      </c>
      <c r="E19" s="45"/>
      <c r="F19" s="44"/>
      <c r="G19" s="44"/>
      <c r="H19" s="44"/>
      <c r="I19" s="44"/>
      <c r="J19" s="44"/>
      <c r="K19" s="44"/>
      <c r="L19" s="44"/>
      <c r="M19" s="44"/>
      <c r="N19" s="44"/>
      <c r="O19" s="188"/>
      <c r="P19" s="53"/>
    </row>
    <row r="20" spans="1:16" ht="12.75">
      <c r="A20" s="67">
        <f>soupisky!B$283</f>
        <v>0</v>
      </c>
      <c r="B20" s="67">
        <f>soupisky!C$283</f>
        <v>0</v>
      </c>
      <c r="C20" s="67">
        <f>soupisky!D$283</f>
        <v>0</v>
      </c>
      <c r="D20" s="315">
        <f>soupisky!B270</f>
        <v>0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188"/>
      <c r="P20" s="53"/>
    </row>
    <row r="21" spans="1:16" ht="12.75">
      <c r="A21" s="67">
        <f>soupisky!B$17</f>
        <v>0</v>
      </c>
      <c r="B21" s="67" t="str">
        <f>soupisky!C$17</f>
        <v>Tauchmanová Karolína</v>
      </c>
      <c r="C21" s="67">
        <f>soupisky!D$17</f>
        <v>96</v>
      </c>
      <c r="D21" s="315" t="str">
        <f>soupisky!B4</f>
        <v>ZŠ a MŠ Studenec</v>
      </c>
      <c r="E21" s="45"/>
      <c r="F21" s="44"/>
      <c r="G21" s="44"/>
      <c r="H21" s="44"/>
      <c r="I21" s="44"/>
      <c r="J21" s="44"/>
      <c r="K21" s="44"/>
      <c r="L21" s="44"/>
      <c r="M21" s="44"/>
      <c r="N21" s="44"/>
      <c r="O21" s="188">
        <v>115</v>
      </c>
      <c r="P21" s="53"/>
    </row>
    <row r="22" spans="1:16" ht="12.75">
      <c r="A22" s="67">
        <f>soupisky!B$55</f>
        <v>0</v>
      </c>
      <c r="B22" s="67" t="str">
        <f>soupisky!C$55</f>
        <v>Šikolová Tereza</v>
      </c>
      <c r="C22" s="67">
        <f>soupisky!D$55</f>
        <v>96</v>
      </c>
      <c r="D22" s="315" t="str">
        <f>soupisky!$B$42</f>
        <v>Gymnázium Dr.Randy</v>
      </c>
      <c r="E22" s="45"/>
      <c r="F22" s="44"/>
      <c r="G22" s="44"/>
      <c r="H22" s="44"/>
      <c r="I22" s="44"/>
      <c r="J22" s="44"/>
      <c r="K22" s="44"/>
      <c r="L22" s="44"/>
      <c r="M22" s="44"/>
      <c r="N22" s="44"/>
      <c r="O22" s="188">
        <v>145</v>
      </c>
      <c r="P22" s="53"/>
    </row>
    <row r="23" spans="1:16" ht="12.75">
      <c r="A23" s="67">
        <f>soupisky!B$94</f>
        <v>0</v>
      </c>
      <c r="B23" s="67" t="str">
        <f>soupisky!C$94</f>
        <v>Šulcová Kamila</v>
      </c>
      <c r="C23" s="67">
        <f>soupisky!D$94</f>
        <v>1997</v>
      </c>
      <c r="D23" s="315" t="str">
        <f>soupisky!$B$80</f>
        <v>Základní škola T.G. Masaryka</v>
      </c>
      <c r="E23" s="45"/>
      <c r="F23" s="44"/>
      <c r="G23" s="44"/>
      <c r="H23" s="44"/>
      <c r="I23" s="44"/>
      <c r="J23" s="44"/>
      <c r="K23" s="44"/>
      <c r="L23" s="44"/>
      <c r="M23" s="44"/>
      <c r="N23" s="44"/>
      <c r="O23" s="188">
        <v>125</v>
      </c>
      <c r="P23" s="53"/>
    </row>
    <row r="24" spans="1:16" ht="12.75">
      <c r="A24" s="67">
        <f>soupisky!B$132</f>
        <v>0</v>
      </c>
      <c r="B24" s="67" t="str">
        <f>soupisky!C$132</f>
        <v>Sedláčková Michaela</v>
      </c>
      <c r="C24" s="67" t="str">
        <f>soupisky!D$132</f>
        <v>Miachela</v>
      </c>
      <c r="D24" s="315" t="str">
        <f>soupisky!$B$118</f>
        <v>ZŠ Jilemnice, Komenského 288</v>
      </c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188">
        <v>125</v>
      </c>
      <c r="P24" s="53"/>
    </row>
    <row r="25" spans="1:16" ht="12.75">
      <c r="A25" s="67">
        <f>soupisky!B$170</f>
        <v>0</v>
      </c>
      <c r="B25" s="67" t="str">
        <f>soupisky!C$170</f>
        <v>Lehká Gabriela</v>
      </c>
      <c r="C25" s="67">
        <f>soupisky!D$170</f>
        <v>1996</v>
      </c>
      <c r="D25" s="315" t="str">
        <f>soupisky!$B$156</f>
        <v>Základní škola Jablonec nad Nisou</v>
      </c>
      <c r="E25" s="45"/>
      <c r="F25" s="44"/>
      <c r="G25" s="44"/>
      <c r="H25" s="44"/>
      <c r="I25" s="44"/>
      <c r="J25" s="44"/>
      <c r="K25" s="44"/>
      <c r="L25" s="44"/>
      <c r="M25" s="44"/>
      <c r="N25" s="44"/>
      <c r="O25" s="188">
        <v>125</v>
      </c>
      <c r="P25" s="53"/>
    </row>
    <row r="26" spans="1:16" ht="12.75">
      <c r="A26" s="67">
        <f>soupisky!B$208</f>
        <v>0</v>
      </c>
      <c r="B26" s="67" t="str">
        <f>soupisky!C$208</f>
        <v>Monika Kučerová</v>
      </c>
      <c r="C26" s="67">
        <f>soupisky!D$208</f>
        <v>0</v>
      </c>
      <c r="D26" s="315" t="str">
        <f>soupisky!B194</f>
        <v>ZŠ U lesa Nový Bor</v>
      </c>
      <c r="E26" s="45"/>
      <c r="F26" s="44"/>
      <c r="G26" s="44"/>
      <c r="H26" s="44"/>
      <c r="I26" s="44"/>
      <c r="J26" s="44"/>
      <c r="K26" s="44"/>
      <c r="L26" s="44"/>
      <c r="M26" s="44"/>
      <c r="N26" s="44"/>
      <c r="O26" s="188">
        <v>125</v>
      </c>
      <c r="P26" s="53"/>
    </row>
    <row r="27" spans="1:16" ht="12.75">
      <c r="A27" s="67">
        <f>soupisky!B$246</f>
        <v>0</v>
      </c>
      <c r="B27" s="67">
        <f>soupisky!C$246</f>
        <v>0</v>
      </c>
      <c r="C27" s="67">
        <f>soupisky!D$246</f>
        <v>0</v>
      </c>
      <c r="D27" s="315">
        <f>soupisky!$B$232</f>
        <v>0</v>
      </c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188"/>
      <c r="P27" s="53"/>
    </row>
    <row r="28" spans="1:16" ht="12.75">
      <c r="A28" s="67">
        <f>soupisky!B$284</f>
        <v>0</v>
      </c>
      <c r="B28" s="67">
        <f>soupisky!C$284</f>
        <v>0</v>
      </c>
      <c r="C28" s="67">
        <f>soupisky!D$284</f>
        <v>0</v>
      </c>
      <c r="D28" s="315">
        <f>soupisky!B270</f>
        <v>0</v>
      </c>
      <c r="E28" s="45"/>
      <c r="F28" s="44"/>
      <c r="G28" s="44"/>
      <c r="H28" s="44"/>
      <c r="I28" s="44"/>
      <c r="J28" s="44"/>
      <c r="K28" s="44"/>
      <c r="L28" s="44"/>
      <c r="M28" s="44"/>
      <c r="N28" s="44"/>
      <c r="O28" s="188"/>
      <c r="P28" s="53"/>
    </row>
    <row r="29" spans="1:16" ht="12.75">
      <c r="A29" s="67">
        <f>soupisky!B$18</f>
        <v>0</v>
      </c>
      <c r="B29" s="67">
        <f>soupisky!C$18</f>
        <v>0</v>
      </c>
      <c r="C29" s="67">
        <f>soupisky!D$18</f>
        <v>0</v>
      </c>
      <c r="D29" s="315" t="str">
        <f>soupisky!B4</f>
        <v>ZŠ a MŠ Studenec</v>
      </c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188"/>
      <c r="P29" s="53"/>
    </row>
    <row r="30" spans="1:16" ht="12.75">
      <c r="A30" s="67">
        <f>soupisky!B$56</f>
        <v>0</v>
      </c>
      <c r="B30" s="67" t="str">
        <f>soupisky!C$56</f>
        <v>Bičianová Michala</v>
      </c>
      <c r="C30" s="67">
        <f>soupisky!D$56</f>
        <v>97</v>
      </c>
      <c r="D30" s="315" t="str">
        <f>soupisky!$B$42</f>
        <v>Gymnázium Dr.Randy</v>
      </c>
      <c r="E30" s="45"/>
      <c r="F30" s="44"/>
      <c r="G30" s="44"/>
      <c r="H30" s="44"/>
      <c r="I30" s="44"/>
      <c r="J30" s="44"/>
      <c r="K30" s="44"/>
      <c r="L30" s="44"/>
      <c r="M30" s="44"/>
      <c r="N30" s="44"/>
      <c r="O30" s="188">
        <v>120</v>
      </c>
      <c r="P30" s="53"/>
    </row>
    <row r="31" ht="12.75">
      <c r="D31" s="323"/>
    </row>
    <row r="32" spans="2:10" ht="12.75">
      <c r="B32" s="30" t="s">
        <v>42</v>
      </c>
      <c r="C32" s="32"/>
      <c r="D32" s="324"/>
      <c r="E32" s="31"/>
      <c r="F32" s="32"/>
      <c r="G32" s="2"/>
      <c r="H32" s="2"/>
      <c r="I32" s="2"/>
      <c r="J32" t="s">
        <v>41</v>
      </c>
    </row>
    <row r="33" spans="2:10" ht="12.75">
      <c r="B33" s="9" t="s">
        <v>45</v>
      </c>
      <c r="C33" s="28"/>
      <c r="D33" s="320"/>
      <c r="E33" s="2"/>
      <c r="F33" s="28"/>
      <c r="G33" s="2"/>
      <c r="H33" s="2"/>
      <c r="I33" s="2"/>
      <c r="J33" s="2"/>
    </row>
    <row r="34" spans="2:10" ht="12.75">
      <c r="B34" s="8" t="s">
        <v>44</v>
      </c>
      <c r="C34" s="33"/>
      <c r="D34" s="321"/>
      <c r="E34" s="1"/>
      <c r="F34" s="33"/>
      <c r="G34" s="2"/>
      <c r="H34" s="2"/>
      <c r="I34" s="2"/>
      <c r="J34" s="8" t="s">
        <v>46</v>
      </c>
    </row>
    <row r="37" spans="1:21" ht="12.75">
      <c r="A37" s="2"/>
      <c r="B37" s="2"/>
      <c r="C37" s="2"/>
      <c r="D37" s="3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>
      <c r="A38" s="126"/>
      <c r="B38" s="126"/>
      <c r="C38" s="127"/>
      <c r="D38" s="326"/>
      <c r="E38" s="128"/>
      <c r="F38" s="2"/>
      <c r="G38" s="2"/>
      <c r="H38" s="2"/>
      <c r="I38" s="2"/>
      <c r="J38" s="2"/>
      <c r="K38" s="2"/>
      <c r="L38" s="65"/>
      <c r="M38" s="2"/>
      <c r="N38" s="2"/>
      <c r="O38" s="2"/>
      <c r="P38" s="128"/>
      <c r="Q38" s="2"/>
      <c r="R38" s="2"/>
      <c r="S38" s="2"/>
      <c r="T38" s="2"/>
      <c r="U38" s="2"/>
    </row>
    <row r="39" spans="1:21" ht="12.75">
      <c r="A39" s="128"/>
      <c r="B39" s="128"/>
      <c r="C39" s="124"/>
      <c r="D39" s="326"/>
      <c r="E39" s="2"/>
      <c r="F39" s="2"/>
      <c r="G39" s="124"/>
      <c r="H39" s="2"/>
      <c r="I39" s="2"/>
      <c r="J39" s="2"/>
      <c r="K39" s="2"/>
      <c r="L39" s="65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129"/>
      <c r="C40" s="2"/>
      <c r="D40" s="325"/>
      <c r="E40" s="2"/>
      <c r="F40" s="2"/>
      <c r="G40" s="2"/>
      <c r="H40" s="2"/>
      <c r="I40" s="2"/>
      <c r="J40" s="2"/>
      <c r="K40" s="2"/>
      <c r="L40" s="65"/>
      <c r="M40" s="2"/>
      <c r="N40" s="2"/>
      <c r="O40" s="124"/>
      <c r="P40" s="2"/>
      <c r="Q40" s="2"/>
      <c r="R40" s="2"/>
      <c r="S40" s="2"/>
      <c r="T40" s="2"/>
      <c r="U40" s="2"/>
    </row>
    <row r="41" spans="1:21" ht="12.75">
      <c r="A41" s="2"/>
      <c r="B41" s="128"/>
      <c r="C41" s="2"/>
      <c r="D41" s="326"/>
      <c r="E41" s="2"/>
      <c r="F41" s="2"/>
      <c r="G41" s="2"/>
      <c r="H41" s="2"/>
      <c r="I41" s="2"/>
      <c r="J41" s="2"/>
      <c r="K41" s="2"/>
      <c r="L41" s="65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130"/>
      <c r="B42" s="2"/>
      <c r="C42" s="131"/>
      <c r="D42" s="325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2"/>
      <c r="Q42" s="132"/>
      <c r="R42" s="2"/>
      <c r="S42" s="2"/>
      <c r="T42" s="2"/>
      <c r="U42" s="2"/>
    </row>
    <row r="43" spans="1:21" ht="12.75">
      <c r="A43" s="2"/>
      <c r="B43" s="62"/>
      <c r="C43" s="2"/>
      <c r="D43" s="32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64"/>
      <c r="C44" s="64"/>
      <c r="D44" s="327"/>
      <c r="E44" s="6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64"/>
      <c r="C45" s="64"/>
      <c r="D45" s="327"/>
      <c r="E45" s="6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64"/>
      <c r="C46" s="64"/>
      <c r="D46" s="327"/>
      <c r="E46" s="6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64"/>
      <c r="C47" s="64"/>
      <c r="D47" s="327"/>
      <c r="E47" s="6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64"/>
      <c r="C48" s="64"/>
      <c r="D48" s="327"/>
      <c r="E48" s="6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64"/>
      <c r="C49" s="64"/>
      <c r="D49" s="327"/>
      <c r="E49" s="6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64"/>
      <c r="C50" s="64"/>
      <c r="D50" s="327"/>
      <c r="E50" s="6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64"/>
      <c r="C51" s="64"/>
      <c r="D51" s="327"/>
      <c r="E51" s="6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64"/>
      <c r="C52" s="64"/>
      <c r="D52" s="327"/>
      <c r="E52" s="6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64"/>
      <c r="C53" s="64"/>
      <c r="D53" s="327"/>
      <c r="E53" s="6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64"/>
      <c r="C54" s="64"/>
      <c r="D54" s="327"/>
      <c r="E54" s="6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64"/>
      <c r="C55" s="64"/>
      <c r="D55" s="327"/>
      <c r="E55" s="6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64"/>
      <c r="C56" s="64"/>
      <c r="D56" s="327"/>
      <c r="E56" s="6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64"/>
      <c r="C57" s="64"/>
      <c r="D57" s="327"/>
      <c r="E57" s="6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64"/>
      <c r="C58" s="64"/>
      <c r="D58" s="327"/>
      <c r="E58" s="6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/>
      <c r="B59" s="64"/>
      <c r="C59" s="64"/>
      <c r="D59" s="327"/>
      <c r="E59" s="6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64"/>
      <c r="C60" s="64"/>
      <c r="D60" s="327"/>
      <c r="E60" s="6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64"/>
      <c r="C61" s="64"/>
      <c r="D61" s="32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/>
      <c r="B62" s="64"/>
      <c r="C62" s="64"/>
      <c r="D62" s="327"/>
      <c r="E62" s="6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2"/>
      <c r="B63" s="64"/>
      <c r="C63" s="64"/>
      <c r="D63" s="327"/>
      <c r="E63" s="6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64"/>
      <c r="C64" s="64"/>
      <c r="D64" s="327"/>
      <c r="E64" s="6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2"/>
      <c r="B65" s="64"/>
      <c r="C65" s="64"/>
      <c r="D65" s="327"/>
      <c r="E65" s="6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64"/>
      <c r="C66" s="64"/>
      <c r="D66" s="327"/>
      <c r="E66" s="6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/>
      <c r="B67" s="64"/>
      <c r="C67" s="64"/>
      <c r="D67" s="327"/>
      <c r="E67" s="6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/>
      <c r="B68" s="64"/>
      <c r="C68" s="64"/>
      <c r="D68" s="327"/>
      <c r="E68" s="6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64"/>
      <c r="C69" s="64"/>
      <c r="D69" s="327"/>
      <c r="E69" s="6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64"/>
      <c r="C70" s="64"/>
      <c r="D70" s="327"/>
      <c r="E70" s="6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64"/>
      <c r="C71" s="64"/>
      <c r="D71" s="327"/>
      <c r="E71" s="6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64"/>
      <c r="C72" s="64"/>
      <c r="D72" s="327"/>
      <c r="E72" s="6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64"/>
      <c r="C73" s="64"/>
      <c r="D73" s="327"/>
      <c r="E73" s="6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64"/>
      <c r="C74" s="64"/>
      <c r="D74" s="327"/>
      <c r="E74" s="6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64"/>
      <c r="C75" s="64"/>
      <c r="D75" s="327"/>
      <c r="E75" s="6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64"/>
      <c r="C76" s="64"/>
      <c r="D76" s="327"/>
      <c r="E76" s="6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64"/>
      <c r="C77" s="64"/>
      <c r="D77" s="327"/>
      <c r="E77" s="6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64"/>
      <c r="C78" s="64"/>
      <c r="D78" s="327"/>
      <c r="E78" s="6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64"/>
      <c r="C79" s="64"/>
      <c r="D79" s="327"/>
      <c r="E79" s="6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64"/>
      <c r="C80" s="64"/>
      <c r="D80" s="327"/>
      <c r="E80" s="6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64"/>
      <c r="C81" s="64"/>
      <c r="D81" s="327"/>
      <c r="E81" s="6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64"/>
      <c r="C82" s="64"/>
      <c r="D82" s="327"/>
      <c r="E82" s="6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64"/>
      <c r="C83" s="64"/>
      <c r="D83" s="327"/>
      <c r="E83" s="6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64"/>
      <c r="C84" s="64"/>
      <c r="D84" s="327"/>
      <c r="E84" s="6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64"/>
      <c r="C85" s="64"/>
      <c r="D85" s="327"/>
      <c r="E85" s="6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64"/>
      <c r="C86" s="64"/>
      <c r="D86" s="327"/>
      <c r="E86" s="6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32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32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325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325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/>
      <c r="B91" s="2"/>
      <c r="C91" s="2"/>
      <c r="D91" s="325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2"/>
      <c r="C92" s="2"/>
      <c r="D92" s="325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/>
      <c r="B93" s="2"/>
      <c r="C93" s="2"/>
      <c r="D93" s="325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325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2"/>
      <c r="C95" s="2"/>
      <c r="D95" s="325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325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325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325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325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32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325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325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2"/>
      <c r="B103" s="2"/>
      <c r="C103" s="2"/>
      <c r="D103" s="325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2"/>
      <c r="C104" s="2"/>
      <c r="D104" s="32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32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2"/>
      <c r="B106" s="2"/>
      <c r="C106" s="2"/>
      <c r="D106" s="32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/>
      <c r="B107" s="2"/>
      <c r="C107" s="2"/>
      <c r="D107" s="32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2"/>
      <c r="B108" s="2"/>
      <c r="C108" s="2"/>
      <c r="D108" s="32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2"/>
      <c r="B109" s="2"/>
      <c r="C109" s="2"/>
      <c r="D109" s="32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2"/>
      <c r="B110" s="2"/>
      <c r="C110" s="2"/>
      <c r="D110" s="32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/>
      <c r="B111" s="2"/>
      <c r="C111" s="2"/>
      <c r="D111" s="32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/>
      <c r="B112" s="2"/>
      <c r="C112" s="2"/>
      <c r="D112" s="325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/>
      <c r="B113" s="2"/>
      <c r="C113" s="2"/>
      <c r="D113" s="325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/>
      <c r="B114" s="2"/>
      <c r="C114" s="2"/>
      <c r="D114" s="325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/>
      <c r="B115" s="2"/>
      <c r="C115" s="2"/>
      <c r="D115" s="325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/>
      <c r="B116" s="2"/>
      <c r="C116" s="2"/>
      <c r="D116" s="325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/>
      <c r="B117" s="2"/>
      <c r="C117" s="2"/>
      <c r="D117" s="325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325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/>
      <c r="B119" s="2"/>
      <c r="C119" s="2"/>
      <c r="D119" s="325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/>
      <c r="B120" s="2"/>
      <c r="C120" s="2"/>
      <c r="D120" s="325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/>
      <c r="B121" s="2"/>
      <c r="C121" s="2"/>
      <c r="D121" s="325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2"/>
      <c r="B122" s="2"/>
      <c r="C122" s="2"/>
      <c r="D122" s="325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2"/>
      <c r="B123" s="2"/>
      <c r="C123" s="2"/>
      <c r="D123" s="325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2"/>
      <c r="B124" s="2"/>
      <c r="C124" s="2"/>
      <c r="D124" s="325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2"/>
      <c r="B125" s="2"/>
      <c r="C125" s="2"/>
      <c r="D125" s="325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2"/>
      <c r="B126" s="2"/>
      <c r="C126" s="2"/>
      <c r="D126" s="325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>
      <c r="A127" s="2"/>
      <c r="B127" s="2"/>
      <c r="C127" s="2"/>
      <c r="D127" s="325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>
      <c r="A128" s="2"/>
      <c r="B128" s="2"/>
      <c r="C128" s="2"/>
      <c r="D128" s="325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>
      <c r="A129" s="2"/>
      <c r="B129" s="2"/>
      <c r="C129" s="2"/>
      <c r="D129" s="325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>
      <c r="A130" s="2"/>
      <c r="B130" s="2"/>
      <c r="C130" s="2"/>
      <c r="D130" s="325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>
      <c r="A131" s="2"/>
      <c r="B131" s="2"/>
      <c r="C131" s="2"/>
      <c r="D131" s="325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>
      <c r="A132" s="2"/>
      <c r="B132" s="2"/>
      <c r="C132" s="2"/>
      <c r="D132" s="325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>
      <c r="A133" s="2"/>
      <c r="B133" s="2"/>
      <c r="C133" s="2"/>
      <c r="D133" s="325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</sheetData>
  <sheetProtection/>
  <printOptions/>
  <pageMargins left="0.28" right="0.16" top="1" bottom="1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5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10" sqref="R10"/>
    </sheetView>
  </sheetViews>
  <sheetFormatPr defaultColWidth="9.00390625" defaultRowHeight="12.75"/>
  <cols>
    <col min="1" max="1" width="5.875" style="0" customWidth="1"/>
    <col min="2" max="2" width="15.625" style="0" customWidth="1"/>
    <col min="3" max="3" width="5.125" style="0" customWidth="1"/>
    <col min="4" max="4" width="25.375" style="310" customWidth="1"/>
    <col min="5" max="5" width="5.375" style="0" customWidth="1"/>
    <col min="6" max="6" width="5.75390625" style="0" customWidth="1"/>
    <col min="7" max="14" width="7.75390625" style="0" customWidth="1"/>
    <col min="15" max="15" width="6.125" style="0" customWidth="1"/>
  </cols>
  <sheetData>
    <row r="1" spans="1:7" ht="13.5" thickBot="1">
      <c r="A1" t="s">
        <v>77</v>
      </c>
      <c r="G1" s="264" t="s">
        <v>178</v>
      </c>
    </row>
    <row r="2" spans="1:15" ht="16.5" thickBot="1">
      <c r="A2" s="34" t="s">
        <v>78</v>
      </c>
      <c r="B2" s="34"/>
      <c r="C2" s="48" t="str">
        <f>soupisky!$B$6</f>
        <v>Krajské finále LK</v>
      </c>
      <c r="D2" s="311"/>
      <c r="E2" s="35"/>
      <c r="J2" s="36" t="s">
        <v>28</v>
      </c>
      <c r="L2" s="271" t="s">
        <v>0</v>
      </c>
      <c r="M2" s="271"/>
      <c r="N2" s="270" t="s">
        <v>80</v>
      </c>
      <c r="O2" s="271"/>
    </row>
    <row r="3" spans="1:15" ht="13.5" thickBot="1">
      <c r="A3" s="35" t="s">
        <v>48</v>
      </c>
      <c r="B3" s="35"/>
      <c r="C3" s="49" t="str">
        <f>soupisky!$E$6</f>
        <v>Turnov</v>
      </c>
      <c r="D3" s="311"/>
      <c r="J3" s="37" t="s">
        <v>29</v>
      </c>
      <c r="L3" s="297"/>
      <c r="M3" s="298"/>
      <c r="N3" s="299"/>
      <c r="O3" s="271"/>
    </row>
    <row r="4" spans="1:15" ht="12.75">
      <c r="A4" t="s">
        <v>25</v>
      </c>
      <c r="B4" s="50">
        <f>soupisky!$H$6</f>
        <v>0</v>
      </c>
      <c r="D4" s="310" t="s">
        <v>49</v>
      </c>
      <c r="J4" s="269">
        <v>511</v>
      </c>
      <c r="L4" s="271" t="s">
        <v>20</v>
      </c>
      <c r="M4" s="271"/>
      <c r="N4" s="290" t="str">
        <f>soupisky!$B$3</f>
        <v>mladší žákyně </v>
      </c>
      <c r="O4" s="271"/>
    </row>
    <row r="5" spans="2:10" ht="13.5" thickBot="1">
      <c r="B5" s="35"/>
      <c r="D5" s="311"/>
      <c r="J5" s="37"/>
    </row>
    <row r="6" spans="1:15" ht="39" thickBot="1">
      <c r="A6" s="76" t="s">
        <v>30</v>
      </c>
      <c r="B6" s="18" t="s">
        <v>31</v>
      </c>
      <c r="C6" s="77" t="s">
        <v>32</v>
      </c>
      <c r="D6" s="328" t="s">
        <v>33</v>
      </c>
      <c r="E6" s="76" t="s">
        <v>110</v>
      </c>
      <c r="F6" s="76" t="s">
        <v>111</v>
      </c>
      <c r="G6" s="81" t="s">
        <v>66</v>
      </c>
      <c r="H6" s="81" t="s">
        <v>67</v>
      </c>
      <c r="I6" s="82" t="s">
        <v>68</v>
      </c>
      <c r="J6" s="83"/>
      <c r="K6" s="81" t="s">
        <v>69</v>
      </c>
      <c r="L6" s="54" t="s">
        <v>70</v>
      </c>
      <c r="M6" s="55" t="s">
        <v>71</v>
      </c>
      <c r="N6" s="56" t="s">
        <v>64</v>
      </c>
      <c r="O6" s="51" t="s">
        <v>112</v>
      </c>
    </row>
    <row r="7" spans="1:15" ht="12.75">
      <c r="A7" s="67">
        <f>soupisky!B$133</f>
        <v>0</v>
      </c>
      <c r="B7" s="67" t="str">
        <f>soupisky!C$133</f>
        <v>Hanušová Nikola</v>
      </c>
      <c r="C7" s="67" t="str">
        <f>soupisky!D$133</f>
        <v>Nikola</v>
      </c>
      <c r="D7" s="315" t="str">
        <f>soupisky!$B$118</f>
        <v>ZŠ Jilemnice, Komenského 288</v>
      </c>
      <c r="E7" s="45"/>
      <c r="F7" s="44"/>
      <c r="G7" s="44"/>
      <c r="H7" s="44"/>
      <c r="I7" s="44"/>
      <c r="J7" s="44"/>
      <c r="K7" s="44"/>
      <c r="L7" s="53"/>
      <c r="M7" s="52"/>
      <c r="N7" s="188">
        <v>384</v>
      </c>
      <c r="O7" s="53"/>
    </row>
    <row r="8" spans="1:15" ht="12.75">
      <c r="A8" s="67">
        <f>soupisky!B$171</f>
        <v>0</v>
      </c>
      <c r="B8" s="67" t="str">
        <f>soupisky!C$171</f>
        <v>Hýsková Kateřina</v>
      </c>
      <c r="C8" s="67">
        <f>soupisky!D$171</f>
        <v>1996</v>
      </c>
      <c r="D8" s="315" t="str">
        <f>soupisky!$B$156</f>
        <v>Základní škola Jablonec nad Nisou</v>
      </c>
      <c r="E8" s="45"/>
      <c r="F8" s="44"/>
      <c r="G8" s="44"/>
      <c r="H8" s="44"/>
      <c r="I8" s="44"/>
      <c r="J8" s="44"/>
      <c r="K8" s="44"/>
      <c r="L8" s="53"/>
      <c r="M8" s="52"/>
      <c r="N8" s="188">
        <v>450</v>
      </c>
      <c r="O8" s="53"/>
    </row>
    <row r="9" spans="1:15" ht="12.75">
      <c r="A9" s="67">
        <f>soupisky!B$209</f>
        <v>0</v>
      </c>
      <c r="B9" s="67" t="str">
        <f>soupisky!C$209</f>
        <v>Březinová Martina</v>
      </c>
      <c r="C9" s="67">
        <f>soupisky!D$209</f>
        <v>96</v>
      </c>
      <c r="D9" s="315" t="str">
        <f>soupisky!B194</f>
        <v>ZŠ U lesa Nový Bor</v>
      </c>
      <c r="E9" s="45"/>
      <c r="F9" s="44"/>
      <c r="G9" s="44"/>
      <c r="H9" s="44"/>
      <c r="I9" s="44"/>
      <c r="J9" s="44"/>
      <c r="K9" s="44"/>
      <c r="L9" s="53"/>
      <c r="M9" s="52"/>
      <c r="N9" s="188">
        <v>406</v>
      </c>
      <c r="O9" s="53"/>
    </row>
    <row r="10" spans="1:15" ht="12.75">
      <c r="A10" s="67">
        <f>soupisky!B$247</f>
        <v>0</v>
      </c>
      <c r="B10" s="67">
        <f>soupisky!C$247</f>
        <v>0</v>
      </c>
      <c r="C10" s="67">
        <f>soupisky!D$247</f>
        <v>0</v>
      </c>
      <c r="D10" s="315">
        <f>soupisky!$B$232</f>
        <v>0</v>
      </c>
      <c r="E10" s="45"/>
      <c r="F10" s="44"/>
      <c r="G10" s="44"/>
      <c r="H10" s="44"/>
      <c r="I10" s="44"/>
      <c r="J10" s="44"/>
      <c r="K10" s="44"/>
      <c r="L10" s="53"/>
      <c r="M10" s="52"/>
      <c r="N10" s="188"/>
      <c r="O10" s="53"/>
    </row>
    <row r="11" spans="1:15" ht="12.75">
      <c r="A11" s="67">
        <f>soupisky!B$285</f>
        <v>0</v>
      </c>
      <c r="B11" s="67">
        <f>soupisky!C$285</f>
        <v>0</v>
      </c>
      <c r="C11" s="67">
        <f>soupisky!D$285</f>
        <v>0</v>
      </c>
      <c r="D11" s="315">
        <f>soupisky!B270</f>
        <v>0</v>
      </c>
      <c r="E11" s="45"/>
      <c r="F11" s="44"/>
      <c r="G11" s="44"/>
      <c r="H11" s="44"/>
      <c r="I11" s="44"/>
      <c r="J11" s="44"/>
      <c r="K11" s="44"/>
      <c r="L11" s="53"/>
      <c r="M11" s="52"/>
      <c r="N11" s="188"/>
      <c r="O11" s="53"/>
    </row>
    <row r="12" spans="1:15" ht="12.75">
      <c r="A12" s="67">
        <f>soupisky!B$19</f>
        <v>0</v>
      </c>
      <c r="B12" s="67" t="str">
        <f>soupisky!C$19</f>
        <v>Šimáčková Jana</v>
      </c>
      <c r="C12" s="67">
        <f>soupisky!D$19</f>
        <v>96</v>
      </c>
      <c r="D12" s="315" t="str">
        <f>soupisky!B4</f>
        <v>ZŠ a MŠ Studenec</v>
      </c>
      <c r="E12" s="45"/>
      <c r="F12" s="44"/>
      <c r="G12" s="44"/>
      <c r="H12" s="44"/>
      <c r="I12" s="44"/>
      <c r="J12" s="44"/>
      <c r="K12" s="44"/>
      <c r="L12" s="53"/>
      <c r="M12" s="52"/>
      <c r="N12" s="188">
        <v>471</v>
      </c>
      <c r="O12" s="53"/>
    </row>
    <row r="13" spans="1:15" ht="12.75">
      <c r="A13" s="67">
        <f>soupisky!B$57</f>
        <v>0</v>
      </c>
      <c r="B13" s="67" t="str">
        <f>soupisky!C$57</f>
        <v>Vélová Adéla</v>
      </c>
      <c r="C13" s="67">
        <f>soupisky!D$57</f>
        <v>95</v>
      </c>
      <c r="D13" s="315" t="str">
        <f>soupisky!$B$42</f>
        <v>Gymnázium Dr.Randy</v>
      </c>
      <c r="E13" s="45"/>
      <c r="F13" s="44"/>
      <c r="G13" s="44"/>
      <c r="H13" s="44"/>
      <c r="I13" s="44"/>
      <c r="J13" s="44"/>
      <c r="K13" s="44"/>
      <c r="L13" s="53"/>
      <c r="M13" s="52"/>
      <c r="N13" s="188">
        <v>430</v>
      </c>
      <c r="O13" s="53"/>
    </row>
    <row r="14" spans="1:15" ht="12.75">
      <c r="A14" s="67">
        <f>soupisky!B$95</f>
        <v>0</v>
      </c>
      <c r="B14" s="67" t="str">
        <f>soupisky!C$95</f>
        <v>Kučerová Kristýna</v>
      </c>
      <c r="C14" s="67">
        <f>soupisky!D$96</f>
        <v>1995</v>
      </c>
      <c r="D14" s="315" t="str">
        <f>soupisky!$B$80</f>
        <v>Základní škola T.G. Masaryka</v>
      </c>
      <c r="E14" s="45"/>
      <c r="F14" s="44"/>
      <c r="G14" s="44"/>
      <c r="H14" s="44"/>
      <c r="I14" s="44"/>
      <c r="J14" s="44"/>
      <c r="K14" s="44"/>
      <c r="L14" s="53"/>
      <c r="M14" s="52"/>
      <c r="N14" s="188">
        <v>427</v>
      </c>
      <c r="O14" s="53"/>
    </row>
    <row r="15" spans="1:15" ht="12.75">
      <c r="A15" s="67">
        <f>soupisky!B$134</f>
        <v>0</v>
      </c>
      <c r="B15" s="67" t="str">
        <f>soupisky!C$134</f>
        <v>Poloprutská Lenka</v>
      </c>
      <c r="C15" s="67" t="str">
        <f>soupisky!D$134</f>
        <v>Lenka</v>
      </c>
      <c r="D15" s="315" t="str">
        <f>soupisky!$B$118</f>
        <v>ZŠ Jilemnice, Komenského 288</v>
      </c>
      <c r="E15" s="44"/>
      <c r="F15" s="44"/>
      <c r="G15" s="44"/>
      <c r="H15" s="44"/>
      <c r="I15" s="44"/>
      <c r="J15" s="44"/>
      <c r="K15" s="44"/>
      <c r="L15" s="53"/>
      <c r="M15" s="52"/>
      <c r="N15" s="188">
        <v>408</v>
      </c>
      <c r="O15" s="53"/>
    </row>
    <row r="16" spans="1:15" ht="12.75">
      <c r="A16" s="67">
        <f>soupisky!B$172</f>
        <v>0</v>
      </c>
      <c r="B16" s="67" t="str">
        <f>soupisky!C$172</f>
        <v>Wagnerová Veronika</v>
      </c>
      <c r="C16" s="67">
        <f>soupisky!D$172</f>
        <v>1997</v>
      </c>
      <c r="D16" s="315" t="str">
        <f>soupisky!$B$156</f>
        <v>Základní škola Jablonec nad Nisou</v>
      </c>
      <c r="E16" s="45"/>
      <c r="F16" s="44"/>
      <c r="G16" s="44"/>
      <c r="H16" s="44"/>
      <c r="I16" s="44"/>
      <c r="J16" s="44"/>
      <c r="K16" s="44"/>
      <c r="L16" s="53"/>
      <c r="M16" s="52"/>
      <c r="N16" s="188">
        <v>415</v>
      </c>
      <c r="O16" s="53"/>
    </row>
    <row r="17" spans="1:15" ht="12.75">
      <c r="A17" s="67">
        <f>soupisky!B$210</f>
        <v>0</v>
      </c>
      <c r="B17" s="67" t="str">
        <f>soupisky!C$210</f>
        <v>Majorová Michaela</v>
      </c>
      <c r="C17" s="67">
        <f>soupisky!D$210</f>
        <v>97</v>
      </c>
      <c r="D17" s="315" t="str">
        <f>soupisky!B194</f>
        <v>ZŠ U lesa Nový Bor</v>
      </c>
      <c r="E17" s="45"/>
      <c r="F17" s="44"/>
      <c r="G17" s="44"/>
      <c r="H17" s="44"/>
      <c r="I17" s="44"/>
      <c r="J17" s="44"/>
      <c r="K17" s="44"/>
      <c r="L17" s="53"/>
      <c r="M17" s="52"/>
      <c r="N17" s="188">
        <v>377</v>
      </c>
      <c r="O17" s="53"/>
    </row>
    <row r="18" spans="1:15" ht="12.75">
      <c r="A18" s="67">
        <f>soupisky!B$248</f>
        <v>0</v>
      </c>
      <c r="B18" s="67">
        <f>soupisky!C$248</f>
        <v>0</v>
      </c>
      <c r="C18" s="67">
        <f>soupisky!D$248</f>
        <v>0</v>
      </c>
      <c r="D18" s="315">
        <f>soupisky!$B$232</f>
        <v>0</v>
      </c>
      <c r="E18" s="45"/>
      <c r="F18" s="44"/>
      <c r="G18" s="44"/>
      <c r="H18" s="44"/>
      <c r="I18" s="44"/>
      <c r="J18" s="44"/>
      <c r="K18" s="44"/>
      <c r="L18" s="53"/>
      <c r="M18" s="52"/>
      <c r="N18" s="188"/>
      <c r="O18" s="53"/>
    </row>
    <row r="19" spans="1:15" ht="12.75">
      <c r="A19" s="67">
        <f>soupisky!B$286</f>
        <v>0</v>
      </c>
      <c r="B19" s="67">
        <f>soupisky!C$286</f>
        <v>0</v>
      </c>
      <c r="C19" s="67">
        <f>soupisky!D$286</f>
        <v>0</v>
      </c>
      <c r="D19" s="315">
        <f>soupisky!B270</f>
        <v>0</v>
      </c>
      <c r="E19" s="45"/>
      <c r="F19" s="44"/>
      <c r="G19" s="44"/>
      <c r="H19" s="44"/>
      <c r="I19" s="44"/>
      <c r="J19" s="44"/>
      <c r="K19" s="44"/>
      <c r="L19" s="53"/>
      <c r="M19" s="52"/>
      <c r="N19" s="188"/>
      <c r="O19" s="53"/>
    </row>
    <row r="20" spans="1:15" ht="12.75">
      <c r="A20" s="67">
        <f>soupisky!B$20</f>
        <v>0</v>
      </c>
      <c r="B20" s="67" t="str">
        <f>soupisky!C$20</f>
        <v>Šemberová Kristýna</v>
      </c>
      <c r="C20" s="67">
        <f>soupisky!D$20</f>
        <v>97</v>
      </c>
      <c r="D20" s="315" t="str">
        <f>soupisky!B4</f>
        <v>ZŠ a MŠ Studenec</v>
      </c>
      <c r="E20" s="45"/>
      <c r="F20" s="44"/>
      <c r="G20" s="44"/>
      <c r="H20" s="44"/>
      <c r="I20" s="44"/>
      <c r="J20" s="44"/>
      <c r="K20" s="44"/>
      <c r="L20" s="44"/>
      <c r="M20" s="52"/>
      <c r="N20" s="188">
        <v>380</v>
      </c>
      <c r="O20" s="53"/>
    </row>
    <row r="21" spans="1:15" ht="12.75">
      <c r="A21" s="67">
        <f>soupisky!B$58</f>
        <v>0</v>
      </c>
      <c r="B21" s="67" t="str">
        <f>soupisky!C$58</f>
        <v>Hoferová Karin</v>
      </c>
      <c r="C21" s="67">
        <f>soupisky!D$58</f>
        <v>96</v>
      </c>
      <c r="D21" s="315" t="str">
        <f>soupisky!$B$42</f>
        <v>Gymnázium Dr.Randy</v>
      </c>
      <c r="E21" s="45"/>
      <c r="F21" s="44"/>
      <c r="G21" s="44"/>
      <c r="H21" s="44"/>
      <c r="I21" s="44"/>
      <c r="J21" s="44"/>
      <c r="K21" s="44"/>
      <c r="L21" s="44"/>
      <c r="M21" s="52"/>
      <c r="N21" s="188">
        <v>471</v>
      </c>
      <c r="O21" s="53"/>
    </row>
    <row r="22" spans="1:15" ht="12.75">
      <c r="A22" s="67">
        <f>soupisky!B$96</f>
        <v>0</v>
      </c>
      <c r="B22" s="67" t="str">
        <f>soupisky!C$96</f>
        <v>Mazurkiewiczová Magda</v>
      </c>
      <c r="C22" s="67">
        <f>soupisky!D$96</f>
        <v>1995</v>
      </c>
      <c r="D22" s="315" t="str">
        <f>soupisky!$B$80</f>
        <v>Základní škola T.G. Masaryka</v>
      </c>
      <c r="E22" s="45"/>
      <c r="F22" s="44"/>
      <c r="G22" s="44"/>
      <c r="H22" s="44"/>
      <c r="I22" s="44"/>
      <c r="J22" s="44"/>
      <c r="K22" s="44"/>
      <c r="L22" s="44"/>
      <c r="M22" s="52"/>
      <c r="N22" s="188">
        <v>397</v>
      </c>
      <c r="O22" s="53"/>
    </row>
    <row r="23" spans="1:15" ht="12.75">
      <c r="A23" s="67">
        <f>soupisky!B$135</f>
        <v>0</v>
      </c>
      <c r="B23" s="67" t="str">
        <f>soupisky!C$135</f>
        <v>Šupová Katka</v>
      </c>
      <c r="C23" s="67" t="str">
        <f>soupisky!D$135</f>
        <v>Katka</v>
      </c>
      <c r="D23" s="315" t="str">
        <f>soupisky!$B$118</f>
        <v>ZŠ Jilemnice, Komenského 288</v>
      </c>
      <c r="E23" s="45"/>
      <c r="F23" s="44"/>
      <c r="G23" s="44"/>
      <c r="H23" s="44"/>
      <c r="I23" s="44"/>
      <c r="J23" s="44"/>
      <c r="K23" s="44"/>
      <c r="L23" s="44"/>
      <c r="M23" s="52"/>
      <c r="N23" s="188">
        <v>391</v>
      </c>
      <c r="O23" s="53"/>
    </row>
    <row r="24" spans="1:15" ht="12.75">
      <c r="A24" s="67">
        <f>soupisky!B$173</f>
        <v>0</v>
      </c>
      <c r="B24" s="67" t="str">
        <f>soupisky!C$173</f>
        <v>Petrtýlová Kateřina</v>
      </c>
      <c r="C24" s="67">
        <f>soupisky!D$173</f>
        <v>1996</v>
      </c>
      <c r="D24" s="315" t="str">
        <f>soupisky!$B$156</f>
        <v>Základní škola Jablonec nad Nisou</v>
      </c>
      <c r="E24" s="45"/>
      <c r="F24" s="44"/>
      <c r="G24" s="44"/>
      <c r="H24" s="44"/>
      <c r="I24" s="44"/>
      <c r="J24" s="44"/>
      <c r="K24" s="44"/>
      <c r="L24" s="44"/>
      <c r="M24" s="52"/>
      <c r="N24" s="188">
        <v>373</v>
      </c>
      <c r="O24" s="53"/>
    </row>
    <row r="25" spans="1:15" ht="12.75">
      <c r="A25" s="67">
        <f>soupisky!B$211</f>
        <v>0</v>
      </c>
      <c r="B25" s="67" t="str">
        <f>soupisky!C$211</f>
        <v>Vojířová Petra</v>
      </c>
      <c r="C25" s="67">
        <f>soupisky!D$211</f>
        <v>96</v>
      </c>
      <c r="D25" s="315" t="str">
        <f>soupisky!B194</f>
        <v>ZŠ U lesa Nový Bor</v>
      </c>
      <c r="E25" s="45"/>
      <c r="F25" s="44"/>
      <c r="G25" s="44"/>
      <c r="H25" s="44"/>
      <c r="I25" s="44"/>
      <c r="J25" s="44"/>
      <c r="K25" s="44"/>
      <c r="L25" s="44"/>
      <c r="M25" s="52"/>
      <c r="N25" s="188">
        <v>391</v>
      </c>
      <c r="O25" s="53"/>
    </row>
    <row r="26" spans="1:15" ht="12.75">
      <c r="A26" s="67">
        <f>soupisky!B$249</f>
        <v>0</v>
      </c>
      <c r="B26" s="67">
        <f>soupisky!C$249</f>
        <v>0</v>
      </c>
      <c r="C26" s="67">
        <f>soupisky!D$249</f>
        <v>0</v>
      </c>
      <c r="D26" s="315">
        <f>soupisky!$B$232</f>
        <v>0</v>
      </c>
      <c r="E26" s="45"/>
      <c r="F26" s="44"/>
      <c r="G26" s="44"/>
      <c r="H26" s="44"/>
      <c r="I26" s="44"/>
      <c r="J26" s="44"/>
      <c r="K26" s="44"/>
      <c r="L26" s="44"/>
      <c r="M26" s="52"/>
      <c r="N26" s="188"/>
      <c r="O26" s="53"/>
    </row>
    <row r="27" spans="1:15" ht="12.75">
      <c r="A27" s="67">
        <f>soupisky!B$287</f>
        <v>0</v>
      </c>
      <c r="B27" s="67">
        <f>soupisky!C$287</f>
        <v>0</v>
      </c>
      <c r="C27" s="67">
        <f>soupisky!D$287</f>
        <v>0</v>
      </c>
      <c r="D27" s="315">
        <f>soupisky!B270</f>
        <v>0</v>
      </c>
      <c r="E27" s="45"/>
      <c r="F27" s="44"/>
      <c r="G27" s="44"/>
      <c r="H27" s="44"/>
      <c r="I27" s="44"/>
      <c r="J27" s="44"/>
      <c r="K27" s="44"/>
      <c r="L27" s="44"/>
      <c r="M27" s="52"/>
      <c r="N27" s="188"/>
      <c r="O27" s="53"/>
    </row>
    <row r="28" spans="1:15" ht="12.75">
      <c r="A28" s="67">
        <f>soupisky!B$21</f>
        <v>0</v>
      </c>
      <c r="B28" s="67" t="str">
        <f>soupisky!C$21</f>
        <v>Holečková Laďka</v>
      </c>
      <c r="C28" s="67">
        <f>soupisky!D$21</f>
        <v>96</v>
      </c>
      <c r="D28" s="315" t="str">
        <f>soupisky!B4</f>
        <v>ZŠ a MŠ Studenec</v>
      </c>
      <c r="E28" s="45"/>
      <c r="F28" s="44"/>
      <c r="G28" s="44"/>
      <c r="H28" s="44"/>
      <c r="I28" s="44"/>
      <c r="J28" s="44"/>
      <c r="K28" s="44"/>
      <c r="L28" s="44"/>
      <c r="M28" s="52"/>
      <c r="N28" s="188">
        <v>416</v>
      </c>
      <c r="O28" s="53"/>
    </row>
    <row r="29" spans="1:15" ht="12.75">
      <c r="A29" s="67">
        <f>soupisky!B$59</f>
        <v>0</v>
      </c>
      <c r="B29" s="67" t="str">
        <f>soupisky!C$59</f>
        <v>Šikolová Tereza</v>
      </c>
      <c r="C29" s="67">
        <f>soupisky!D$59</f>
        <v>96</v>
      </c>
      <c r="D29" s="315" t="str">
        <f>soupisky!$B$42</f>
        <v>Gymnázium Dr.Randy</v>
      </c>
      <c r="E29" s="45"/>
      <c r="F29" s="44"/>
      <c r="G29" s="44"/>
      <c r="H29" s="44"/>
      <c r="I29" s="44"/>
      <c r="J29" s="44"/>
      <c r="K29" s="44"/>
      <c r="L29" s="44"/>
      <c r="M29" s="52"/>
      <c r="N29" s="188">
        <v>408</v>
      </c>
      <c r="O29" s="53"/>
    </row>
    <row r="30" spans="1:15" ht="12.75">
      <c r="A30" s="67">
        <f>soupisky!B$97</f>
        <v>0</v>
      </c>
      <c r="B30" s="67" t="str">
        <f>soupisky!C$97</f>
        <v>Tokarová Dominika</v>
      </c>
      <c r="C30" s="67">
        <f>soupisky!D$97</f>
        <v>1996</v>
      </c>
      <c r="D30" s="315" t="str">
        <f>soupisky!$B$80</f>
        <v>Základní škola T.G. Masaryka</v>
      </c>
      <c r="E30" s="45"/>
      <c r="F30" s="44"/>
      <c r="G30" s="44"/>
      <c r="H30" s="44"/>
      <c r="I30" s="44"/>
      <c r="J30" s="44"/>
      <c r="K30" s="44"/>
      <c r="L30" s="44"/>
      <c r="M30" s="52"/>
      <c r="N30" s="188">
        <v>359</v>
      </c>
      <c r="O30" s="53"/>
    </row>
    <row r="31" spans="2:8" ht="12.75">
      <c r="B31" s="30" t="s">
        <v>42</v>
      </c>
      <c r="C31" s="32"/>
      <c r="D31" s="324"/>
      <c r="E31" s="31"/>
      <c r="F31" s="32"/>
      <c r="G31" s="2"/>
      <c r="H31" t="s">
        <v>41</v>
      </c>
    </row>
    <row r="32" spans="2:8" ht="12.75">
      <c r="B32" s="9" t="s">
        <v>45</v>
      </c>
      <c r="C32" s="28"/>
      <c r="D32" s="320"/>
      <c r="E32" s="2"/>
      <c r="F32" s="28"/>
      <c r="G32" s="2"/>
      <c r="H32" s="2"/>
    </row>
    <row r="33" spans="2:8" ht="12.75">
      <c r="B33" s="9" t="s">
        <v>44</v>
      </c>
      <c r="C33" s="33"/>
      <c r="D33" s="321"/>
      <c r="E33" s="1"/>
      <c r="F33" s="33"/>
      <c r="G33" s="2"/>
      <c r="H33" s="8" t="s">
        <v>46</v>
      </c>
    </row>
    <row r="37" spans="1:18" ht="15.75">
      <c r="A37" s="126"/>
      <c r="B37" s="126"/>
      <c r="C37" s="127"/>
      <c r="D37" s="326"/>
      <c r="E37" s="128"/>
      <c r="F37" s="2"/>
      <c r="G37" s="2"/>
      <c r="H37" s="2"/>
      <c r="I37" s="2"/>
      <c r="J37" s="65"/>
      <c r="K37" s="2"/>
      <c r="L37" s="2"/>
      <c r="M37" s="2"/>
      <c r="N37" s="128"/>
      <c r="O37" s="2"/>
      <c r="P37" s="2"/>
      <c r="Q37" s="2"/>
      <c r="R37" s="2"/>
    </row>
    <row r="38" spans="1:18" ht="12.75">
      <c r="A38" s="128"/>
      <c r="B38" s="128"/>
      <c r="C38" s="124"/>
      <c r="D38" s="326"/>
      <c r="E38" s="2"/>
      <c r="F38" s="2"/>
      <c r="G38" s="2"/>
      <c r="H38" s="2"/>
      <c r="I38" s="2"/>
      <c r="J38" s="65"/>
      <c r="K38" s="2"/>
      <c r="L38" s="2"/>
      <c r="M38" s="2"/>
      <c r="N38" s="2"/>
      <c r="O38" s="2"/>
      <c r="P38" s="2"/>
      <c r="Q38" s="2"/>
      <c r="R38" s="2"/>
    </row>
    <row r="39" spans="1:18" ht="12.75">
      <c r="A39" s="2"/>
      <c r="B39" s="129"/>
      <c r="C39" s="2"/>
      <c r="D39" s="325"/>
      <c r="E39" s="2"/>
      <c r="F39" s="2"/>
      <c r="G39" s="2"/>
      <c r="H39" s="2"/>
      <c r="I39" s="2"/>
      <c r="J39" s="65"/>
      <c r="K39" s="2"/>
      <c r="L39" s="2"/>
      <c r="M39" s="2"/>
      <c r="N39" s="124"/>
      <c r="O39" s="2"/>
      <c r="P39" s="2"/>
      <c r="Q39" s="2"/>
      <c r="R39" s="2"/>
    </row>
    <row r="40" spans="1:18" ht="12.75">
      <c r="A40" s="2"/>
      <c r="B40" s="128"/>
      <c r="C40" s="2"/>
      <c r="D40" s="326"/>
      <c r="E40" s="2"/>
      <c r="F40" s="2"/>
      <c r="G40" s="2"/>
      <c r="H40" s="2"/>
      <c r="I40" s="2"/>
      <c r="J40" s="65"/>
      <c r="K40" s="2"/>
      <c r="L40" s="2"/>
      <c r="M40" s="2"/>
      <c r="N40" s="2"/>
      <c r="O40" s="2"/>
      <c r="P40" s="2"/>
      <c r="Q40" s="2"/>
      <c r="R40" s="2"/>
    </row>
    <row r="41" spans="1:18" ht="12.75">
      <c r="A41" s="130"/>
      <c r="B41" s="2"/>
      <c r="C41" s="131"/>
      <c r="D41" s="325"/>
      <c r="E41" s="130"/>
      <c r="F41" s="130"/>
      <c r="G41" s="130"/>
      <c r="H41" s="130"/>
      <c r="I41" s="130"/>
      <c r="J41" s="133"/>
      <c r="K41" s="130"/>
      <c r="L41" s="130"/>
      <c r="M41" s="130"/>
      <c r="N41" s="132"/>
      <c r="O41" s="132"/>
      <c r="P41" s="2"/>
      <c r="Q41" s="2"/>
      <c r="R41" s="2"/>
    </row>
    <row r="42" spans="1:19" ht="12.75">
      <c r="A42" s="2"/>
      <c r="B42" s="62"/>
      <c r="C42" s="2"/>
      <c r="D42" s="32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64"/>
      <c r="C43" s="64"/>
      <c r="D43" s="327"/>
      <c r="E43" s="6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64"/>
      <c r="C44" s="64"/>
      <c r="D44" s="327"/>
      <c r="E44" s="6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64"/>
      <c r="C45" s="64"/>
      <c r="D45" s="327"/>
      <c r="E45" s="6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64"/>
      <c r="C46" s="64"/>
      <c r="D46" s="327"/>
      <c r="E46" s="6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64"/>
      <c r="C47" s="64"/>
      <c r="D47" s="327"/>
      <c r="E47" s="6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64"/>
      <c r="C48" s="64"/>
      <c r="D48" s="327"/>
      <c r="E48" s="6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64"/>
      <c r="C49" s="64"/>
      <c r="D49" s="327"/>
      <c r="E49" s="6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64"/>
      <c r="C50" s="64"/>
      <c r="D50" s="327"/>
      <c r="E50" s="6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64"/>
      <c r="C51" s="64"/>
      <c r="D51" s="327"/>
      <c r="E51" s="6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64"/>
      <c r="C52" s="64"/>
      <c r="D52" s="327"/>
      <c r="E52" s="6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64"/>
      <c r="C53" s="64"/>
      <c r="D53" s="327"/>
      <c r="E53" s="6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64"/>
      <c r="C54" s="64"/>
      <c r="D54" s="327"/>
      <c r="E54" s="6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64"/>
      <c r="C55" s="64"/>
      <c r="D55" s="32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64"/>
      <c r="C56" s="64"/>
      <c r="D56" s="327"/>
      <c r="E56" s="6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64"/>
      <c r="C57" s="64"/>
      <c r="D57" s="327"/>
      <c r="E57" s="6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64"/>
      <c r="C58" s="64"/>
      <c r="D58" s="327"/>
      <c r="E58" s="6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64"/>
      <c r="C59" s="64"/>
      <c r="D59" s="327"/>
      <c r="E59" s="6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64"/>
      <c r="C60" s="64"/>
      <c r="D60" s="327"/>
      <c r="E60" s="6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64"/>
      <c r="C61" s="64"/>
      <c r="D61" s="327"/>
      <c r="E61" s="6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64"/>
      <c r="C62" s="64"/>
      <c r="D62" s="327"/>
      <c r="E62" s="6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64"/>
      <c r="C63" s="64"/>
      <c r="D63" s="327"/>
      <c r="E63" s="6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64"/>
      <c r="C64" s="64"/>
      <c r="D64" s="327"/>
      <c r="E64" s="6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64"/>
      <c r="C65" s="64"/>
      <c r="D65" s="327"/>
      <c r="E65" s="6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64"/>
      <c r="C66" s="64"/>
      <c r="D66" s="327"/>
      <c r="E66" s="6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64"/>
      <c r="C67" s="64"/>
      <c r="D67" s="327"/>
      <c r="E67" s="6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64"/>
      <c r="C68" s="64"/>
      <c r="D68" s="327"/>
      <c r="E68" s="6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64"/>
      <c r="C69" s="64"/>
      <c r="D69" s="327"/>
      <c r="E69" s="6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64"/>
      <c r="C70" s="64"/>
      <c r="D70" s="327"/>
      <c r="E70" s="6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64"/>
      <c r="C71" s="64"/>
      <c r="D71" s="327"/>
      <c r="E71" s="6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64"/>
      <c r="C72" s="64"/>
      <c r="D72" s="327"/>
      <c r="E72" s="6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64"/>
      <c r="C73" s="64"/>
      <c r="D73" s="327"/>
      <c r="E73" s="6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64"/>
      <c r="C74" s="64"/>
      <c r="D74" s="327"/>
      <c r="E74" s="6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64"/>
      <c r="C75" s="64"/>
      <c r="D75" s="327"/>
      <c r="E75" s="6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64"/>
      <c r="C76" s="64"/>
      <c r="D76" s="327"/>
      <c r="E76" s="6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64"/>
      <c r="C77" s="64"/>
      <c r="D77" s="327"/>
      <c r="E77" s="6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64"/>
      <c r="C78" s="64"/>
      <c r="D78" s="327"/>
      <c r="E78" s="6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64"/>
      <c r="C79" s="64"/>
      <c r="D79" s="327"/>
      <c r="E79" s="6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64"/>
      <c r="C80" s="64"/>
      <c r="D80" s="327"/>
      <c r="E80" s="6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64"/>
      <c r="C81" s="64"/>
      <c r="D81" s="327"/>
      <c r="E81" s="6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64"/>
      <c r="C82" s="64"/>
      <c r="D82" s="327"/>
      <c r="E82" s="6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64"/>
      <c r="C83" s="64"/>
      <c r="D83" s="327"/>
      <c r="E83" s="6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64"/>
      <c r="C84" s="64"/>
      <c r="D84" s="327"/>
      <c r="E84" s="6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64"/>
      <c r="C85" s="64"/>
      <c r="D85" s="327"/>
      <c r="E85" s="6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64"/>
      <c r="C86" s="64"/>
      <c r="D86" s="327"/>
      <c r="E86" s="6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64"/>
      <c r="C87" s="64"/>
      <c r="D87" s="327"/>
      <c r="E87" s="6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325"/>
      <c r="E88" s="6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325"/>
      <c r="E89" s="6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325"/>
      <c r="E90" s="6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325"/>
      <c r="E91" s="6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325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325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325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325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325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325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325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2"/>
      <c r="B99" s="2"/>
      <c r="C99" s="2"/>
      <c r="D99" s="325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2"/>
      <c r="B100" s="2"/>
      <c r="C100" s="2"/>
      <c r="D100" s="32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2"/>
      <c r="B101" s="2"/>
      <c r="C101" s="2"/>
      <c r="D101" s="325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2"/>
      <c r="B102" s="2"/>
      <c r="C102" s="2"/>
      <c r="D102" s="325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2"/>
      <c r="B103" s="2"/>
      <c r="C103" s="2"/>
      <c r="D103" s="325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32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32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32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32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32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32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32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12.75">
      <c r="S111" s="2"/>
    </row>
    <row r="112" ht="12.75">
      <c r="S112" s="2"/>
    </row>
    <row r="113" ht="12.75">
      <c r="S113" s="2"/>
    </row>
    <row r="114" ht="12.75">
      <c r="S114" s="2"/>
    </row>
    <row r="115" ht="12.75">
      <c r="S115" s="2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P15" sqref="P15"/>
    </sheetView>
  </sheetViews>
  <sheetFormatPr defaultColWidth="9.00390625" defaultRowHeight="12.75"/>
  <cols>
    <col min="1" max="1" width="5.875" style="0" customWidth="1"/>
    <col min="2" max="2" width="15.625" style="0" customWidth="1"/>
    <col min="3" max="3" width="5.625" style="0" customWidth="1"/>
    <col min="4" max="4" width="24.375" style="310" customWidth="1"/>
    <col min="5" max="5" width="6.375" style="0" customWidth="1"/>
    <col min="6" max="6" width="5.375" style="0" customWidth="1"/>
    <col min="7" max="14" width="7.75390625" style="0" customWidth="1"/>
    <col min="15" max="15" width="6.25390625" style="0" customWidth="1"/>
  </cols>
  <sheetData>
    <row r="1" spans="1:7" ht="13.5" thickBot="1">
      <c r="A1" t="s">
        <v>77</v>
      </c>
      <c r="G1" s="264" t="s">
        <v>178</v>
      </c>
    </row>
    <row r="2" spans="1:15" ht="15.75">
      <c r="A2" s="34" t="s">
        <v>78</v>
      </c>
      <c r="B2" s="34"/>
      <c r="C2" s="35"/>
      <c r="D2" s="329" t="str">
        <f>soupisky!$B$6</f>
        <v>Krajské finále LK</v>
      </c>
      <c r="E2" s="35"/>
      <c r="J2" s="36" t="s">
        <v>28</v>
      </c>
      <c r="L2" s="271" t="s">
        <v>0</v>
      </c>
      <c r="M2" s="271"/>
      <c r="N2" s="270" t="s">
        <v>148</v>
      </c>
      <c r="O2" s="271"/>
    </row>
    <row r="3" spans="1:15" ht="12.75">
      <c r="A3" s="35" t="s">
        <v>48</v>
      </c>
      <c r="B3" s="35"/>
      <c r="C3" s="35"/>
      <c r="D3" s="330" t="str">
        <f>soupisky!$E$6</f>
        <v>Turnov</v>
      </c>
      <c r="J3" s="37" t="s">
        <v>29</v>
      </c>
      <c r="L3" s="270"/>
      <c r="M3" s="270"/>
      <c r="N3" s="275"/>
      <c r="O3" s="271"/>
    </row>
    <row r="4" spans="1:15" ht="12.75">
      <c r="A4" t="s">
        <v>25</v>
      </c>
      <c r="B4" s="50">
        <f>soupisky!$H$6</f>
        <v>0</v>
      </c>
      <c r="D4" s="310" t="s">
        <v>49</v>
      </c>
      <c r="J4" s="269">
        <v>63.48</v>
      </c>
      <c r="L4" s="271" t="s">
        <v>20</v>
      </c>
      <c r="M4" s="271"/>
      <c r="N4" s="290" t="str">
        <f>soupisky!$B$3</f>
        <v>mladší žákyně </v>
      </c>
      <c r="O4" s="271"/>
    </row>
    <row r="5" spans="2:10" ht="13.5" thickBot="1">
      <c r="B5" s="35"/>
      <c r="D5" s="311"/>
      <c r="J5" s="37"/>
    </row>
    <row r="6" spans="1:15" ht="39" thickBot="1">
      <c r="A6" s="38" t="s">
        <v>30</v>
      </c>
      <c r="B6" s="39" t="s">
        <v>31</v>
      </c>
      <c r="C6" s="40" t="s">
        <v>32</v>
      </c>
      <c r="D6" s="313" t="s">
        <v>76</v>
      </c>
      <c r="E6" s="38" t="s">
        <v>113</v>
      </c>
      <c r="F6" s="38" t="s">
        <v>111</v>
      </c>
      <c r="G6" s="54" t="s">
        <v>66</v>
      </c>
      <c r="H6" s="54" t="s">
        <v>67</v>
      </c>
      <c r="I6" s="55" t="s">
        <v>68</v>
      </c>
      <c r="J6" s="83"/>
      <c r="K6" s="54" t="s">
        <v>69</v>
      </c>
      <c r="L6" s="54" t="s">
        <v>70</v>
      </c>
      <c r="M6" s="55" t="s">
        <v>71</v>
      </c>
      <c r="N6" s="56" t="s">
        <v>64</v>
      </c>
      <c r="O6" s="51" t="s">
        <v>112</v>
      </c>
    </row>
    <row r="7" spans="1:15" ht="12.75">
      <c r="A7" s="67">
        <f>soupisky!B$174</f>
        <v>0</v>
      </c>
      <c r="B7" s="67" t="str">
        <f>soupisky!C$174</f>
        <v>Meislová Tereza</v>
      </c>
      <c r="C7" s="67">
        <f>soupisky!D$174</f>
        <v>1997</v>
      </c>
      <c r="D7" s="315" t="str">
        <f>soupisky!$B$156</f>
        <v>Základní škola Jablonec nad Nisou</v>
      </c>
      <c r="E7" s="45"/>
      <c r="F7" s="44"/>
      <c r="G7" s="44"/>
      <c r="H7" s="44"/>
      <c r="I7" s="52"/>
      <c r="J7" s="57"/>
      <c r="K7" s="53"/>
      <c r="L7" s="44"/>
      <c r="M7" s="52"/>
      <c r="N7" s="189">
        <v>42.59</v>
      </c>
      <c r="O7" s="53"/>
    </row>
    <row r="8" spans="1:15" ht="12.75">
      <c r="A8" s="67">
        <f>soupisky!B$212</f>
        <v>0</v>
      </c>
      <c r="B8" s="67" t="str">
        <f>soupisky!C$212</f>
        <v>Majorová Michaela</v>
      </c>
      <c r="C8" s="67">
        <f>soupisky!D$212</f>
        <v>96</v>
      </c>
      <c r="D8" s="315" t="str">
        <f>soupisky!B194</f>
        <v>ZŠ U lesa Nový Bor</v>
      </c>
      <c r="E8" s="45"/>
      <c r="F8" s="44"/>
      <c r="G8" s="44"/>
      <c r="H8" s="44"/>
      <c r="I8" s="52"/>
      <c r="J8" s="57"/>
      <c r="K8" s="53"/>
      <c r="L8" s="44"/>
      <c r="M8" s="52"/>
      <c r="N8" s="189">
        <v>32.95</v>
      </c>
      <c r="O8" s="53"/>
    </row>
    <row r="9" spans="1:15" ht="12.75">
      <c r="A9" s="67">
        <f>soupisky!B$250</f>
        <v>0</v>
      </c>
      <c r="B9" s="67">
        <f>soupisky!C$250</f>
        <v>0</v>
      </c>
      <c r="C9" s="67">
        <f>soupisky!D$250</f>
        <v>0</v>
      </c>
      <c r="D9" s="315">
        <f>soupisky!$B$232</f>
        <v>0</v>
      </c>
      <c r="E9" s="45"/>
      <c r="F9" s="44"/>
      <c r="G9" s="44"/>
      <c r="H9" s="44"/>
      <c r="I9" s="52"/>
      <c r="J9" s="57"/>
      <c r="K9" s="53"/>
      <c r="L9" s="44"/>
      <c r="M9" s="52"/>
      <c r="N9" s="189"/>
      <c r="O9" s="53"/>
    </row>
    <row r="10" spans="1:15" ht="12.75">
      <c r="A10" s="67">
        <f>soupisky!B$288</f>
        <v>0</v>
      </c>
      <c r="B10" s="67">
        <f>soupisky!C$288</f>
        <v>0</v>
      </c>
      <c r="C10" s="67">
        <f>soupisky!D$288</f>
        <v>0</v>
      </c>
      <c r="D10" s="315">
        <f>soupisky!B270</f>
        <v>0</v>
      </c>
      <c r="E10" s="45"/>
      <c r="F10" s="44"/>
      <c r="G10" s="44"/>
      <c r="H10" s="44"/>
      <c r="I10" s="52"/>
      <c r="J10" s="57"/>
      <c r="K10" s="53"/>
      <c r="L10" s="44"/>
      <c r="M10" s="52"/>
      <c r="N10" s="189"/>
      <c r="O10" s="53"/>
    </row>
    <row r="11" spans="1:15" ht="12.75">
      <c r="A11" s="67">
        <f>soupisky!B$22</f>
        <v>0</v>
      </c>
      <c r="B11" s="67" t="str">
        <f>soupisky!C$22</f>
        <v>Šemberová Kristýna</v>
      </c>
      <c r="C11" s="67">
        <f>soupisky!D$22</f>
        <v>97</v>
      </c>
      <c r="D11" s="315" t="str">
        <f>soupisky!B4</f>
        <v>ZŠ a MŠ Studenec</v>
      </c>
      <c r="E11" s="45"/>
      <c r="F11" s="44"/>
      <c r="G11" s="44"/>
      <c r="H11" s="44"/>
      <c r="I11" s="52"/>
      <c r="J11" s="57"/>
      <c r="K11" s="53"/>
      <c r="L11" s="44"/>
      <c r="M11" s="52"/>
      <c r="N11" s="189">
        <v>42.56</v>
      </c>
      <c r="O11" s="53"/>
    </row>
    <row r="12" spans="1:15" ht="12.75">
      <c r="A12" s="67">
        <f>soupisky!B$60</f>
        <v>0</v>
      </c>
      <c r="B12" s="67" t="str">
        <f>soupisky!C$60</f>
        <v>Bastlová René</v>
      </c>
      <c r="C12" s="67">
        <f>soupisky!D$60</f>
        <v>96</v>
      </c>
      <c r="D12" s="315" t="str">
        <f>soupisky!$B$42</f>
        <v>Gymnázium Dr.Randy</v>
      </c>
      <c r="E12" s="45"/>
      <c r="F12" s="44"/>
      <c r="G12" s="44"/>
      <c r="H12" s="44"/>
      <c r="I12" s="52"/>
      <c r="J12" s="57"/>
      <c r="K12" s="53"/>
      <c r="L12" s="44"/>
      <c r="M12" s="52"/>
      <c r="N12" s="189">
        <v>45.7</v>
      </c>
      <c r="O12" s="53"/>
    </row>
    <row r="13" spans="1:15" ht="12.75">
      <c r="A13" s="67">
        <f>soupisky!B$98</f>
        <v>0</v>
      </c>
      <c r="B13" s="67" t="str">
        <f>soupisky!C$98</f>
        <v>Skořepová Markéta</v>
      </c>
      <c r="C13" s="67">
        <f>soupisky!D$98</f>
        <v>1996</v>
      </c>
      <c r="D13" s="315" t="str">
        <f>soupisky!$B$80</f>
        <v>Základní škola T.G. Masaryka</v>
      </c>
      <c r="E13" s="45"/>
      <c r="F13" s="44"/>
      <c r="G13" s="44"/>
      <c r="H13" s="44"/>
      <c r="I13" s="52"/>
      <c r="J13" s="57"/>
      <c r="K13" s="53"/>
      <c r="L13" s="44"/>
      <c r="M13" s="52"/>
      <c r="N13" s="189">
        <v>40.7</v>
      </c>
      <c r="O13" s="53"/>
    </row>
    <row r="14" spans="1:15" ht="12.75">
      <c r="A14" s="67">
        <f>soupisky!B$136</f>
        <v>0</v>
      </c>
      <c r="B14" s="67" t="str">
        <f>soupisky!C$136</f>
        <v>Bokhorstová Esmeé</v>
      </c>
      <c r="C14" s="67" t="str">
        <f>soupisky!D$136</f>
        <v>Esmeé</v>
      </c>
      <c r="D14" s="315" t="str">
        <f>soupisky!$B$118</f>
        <v>ZŠ Jilemnice, Komenského 288</v>
      </c>
      <c r="E14" s="45"/>
      <c r="F14" s="44"/>
      <c r="G14" s="44"/>
      <c r="H14" s="44"/>
      <c r="I14" s="52"/>
      <c r="J14" s="57"/>
      <c r="K14" s="53"/>
      <c r="L14" s="44"/>
      <c r="M14" s="52"/>
      <c r="N14" s="189">
        <v>33.4</v>
      </c>
      <c r="O14" s="53"/>
    </row>
    <row r="15" spans="1:15" ht="12.75">
      <c r="A15" s="67">
        <f>soupisky!B$175</f>
        <v>0</v>
      </c>
      <c r="B15" s="67" t="str">
        <f>soupisky!C$175</f>
        <v>Janoušková Aneta</v>
      </c>
      <c r="C15" s="67">
        <f>soupisky!D$174</f>
        <v>1997</v>
      </c>
      <c r="D15" s="315" t="str">
        <f>soupisky!$B$156</f>
        <v>Základní škola Jablonec nad Nisou</v>
      </c>
      <c r="E15" s="44"/>
      <c r="F15" s="44"/>
      <c r="G15" s="44"/>
      <c r="H15" s="44"/>
      <c r="I15" s="52"/>
      <c r="J15" s="57"/>
      <c r="K15" s="53"/>
      <c r="L15" s="44"/>
      <c r="M15" s="52"/>
      <c r="N15" s="189">
        <v>32.7</v>
      </c>
      <c r="O15" s="53"/>
    </row>
    <row r="16" spans="1:15" ht="12.75">
      <c r="A16" s="67">
        <f>soupisky!B$213</f>
        <v>0</v>
      </c>
      <c r="B16" s="67" t="str">
        <f>soupisky!C$213</f>
        <v>Radoňská Gabriela</v>
      </c>
      <c r="C16" s="67">
        <f>soupisky!D$212</f>
        <v>96</v>
      </c>
      <c r="D16" s="315" t="str">
        <f>soupisky!B194</f>
        <v>ZŠ U lesa Nový Bor</v>
      </c>
      <c r="E16" s="45"/>
      <c r="F16" s="44"/>
      <c r="G16" s="44"/>
      <c r="H16" s="44"/>
      <c r="I16" s="52"/>
      <c r="J16" s="57"/>
      <c r="K16" s="53"/>
      <c r="L16" s="44"/>
      <c r="M16" s="52"/>
      <c r="N16" s="189">
        <v>38.18</v>
      </c>
      <c r="O16" s="53"/>
    </row>
    <row r="17" spans="1:15" ht="12.75">
      <c r="A17" s="67">
        <f>soupisky!B$251</f>
        <v>0</v>
      </c>
      <c r="B17" s="67">
        <f>soupisky!C$251</f>
        <v>0</v>
      </c>
      <c r="C17" s="67">
        <f>soupisky!D$250</f>
        <v>0</v>
      </c>
      <c r="D17" s="315">
        <f>soupisky!$B$232</f>
        <v>0</v>
      </c>
      <c r="E17" s="45"/>
      <c r="F17" s="44"/>
      <c r="G17" s="44"/>
      <c r="H17" s="44"/>
      <c r="I17" s="52"/>
      <c r="J17" s="57"/>
      <c r="K17" s="53"/>
      <c r="L17" s="44"/>
      <c r="M17" s="52"/>
      <c r="N17" s="189"/>
      <c r="O17" s="53"/>
    </row>
    <row r="18" spans="1:15" ht="12.75">
      <c r="A18" s="67">
        <f>soupisky!B$289</f>
        <v>0</v>
      </c>
      <c r="B18" s="67">
        <f>soupisky!C$289</f>
        <v>0</v>
      </c>
      <c r="C18" s="67">
        <f>soupisky!D$288</f>
        <v>0</v>
      </c>
      <c r="D18" s="315">
        <f>soupisky!B270</f>
        <v>0</v>
      </c>
      <c r="E18" s="45"/>
      <c r="F18" s="44"/>
      <c r="G18" s="44"/>
      <c r="H18" s="44"/>
      <c r="I18" s="52"/>
      <c r="J18" s="57"/>
      <c r="K18" s="53"/>
      <c r="L18" s="44"/>
      <c r="M18" s="52"/>
      <c r="N18" s="189"/>
      <c r="O18" s="53"/>
    </row>
    <row r="19" spans="1:15" ht="12.75">
      <c r="A19" s="67">
        <f>soupisky!B$23</f>
        <v>0</v>
      </c>
      <c r="B19" s="67" t="str">
        <f>soupisky!C$23</f>
        <v>Vydrová Lenka</v>
      </c>
      <c r="C19" s="67">
        <f>soupisky!D$22</f>
        <v>97</v>
      </c>
      <c r="D19" s="315" t="str">
        <f>soupisky!B4</f>
        <v>ZŠ a MŠ Studenec</v>
      </c>
      <c r="E19" s="45"/>
      <c r="F19" s="44"/>
      <c r="G19" s="44"/>
      <c r="H19" s="44"/>
      <c r="I19" s="52"/>
      <c r="J19" s="57"/>
      <c r="K19" s="53"/>
      <c r="L19" s="44"/>
      <c r="M19" s="52"/>
      <c r="N19" s="189">
        <v>31.95</v>
      </c>
      <c r="O19" s="53"/>
    </row>
    <row r="20" spans="1:15" ht="12.75">
      <c r="A20" s="67">
        <f>soupisky!B$61</f>
        <v>0</v>
      </c>
      <c r="B20" s="67" t="str">
        <f>soupisky!C$61</f>
        <v>Hálová Nikol</v>
      </c>
      <c r="C20" s="67">
        <f>soupisky!D$60</f>
        <v>96</v>
      </c>
      <c r="D20" s="315" t="str">
        <f>soupisky!$B$42</f>
        <v>Gymnázium Dr.Randy</v>
      </c>
      <c r="E20" s="45"/>
      <c r="F20" s="44"/>
      <c r="G20" s="44"/>
      <c r="H20" s="44"/>
      <c r="I20" s="52"/>
      <c r="J20" s="57"/>
      <c r="K20" s="53"/>
      <c r="L20" s="44"/>
      <c r="M20" s="52"/>
      <c r="N20" s="189">
        <v>37.45</v>
      </c>
      <c r="O20" s="53"/>
    </row>
    <row r="21" spans="1:15" ht="12.75">
      <c r="A21" s="67">
        <f>soupisky!B$99</f>
        <v>0</v>
      </c>
      <c r="B21" s="67" t="str">
        <f>soupisky!C$99</f>
        <v>Morávková Natálie</v>
      </c>
      <c r="C21" s="67">
        <f>soupisky!D$98</f>
        <v>1996</v>
      </c>
      <c r="D21" s="315" t="str">
        <f>soupisky!$B$80</f>
        <v>Základní škola T.G. Masaryka</v>
      </c>
      <c r="E21" s="45"/>
      <c r="F21" s="44"/>
      <c r="G21" s="44"/>
      <c r="H21" s="44"/>
      <c r="I21" s="52"/>
      <c r="J21" s="57"/>
      <c r="K21" s="53"/>
      <c r="L21" s="44"/>
      <c r="M21" s="52"/>
      <c r="N21" s="189">
        <v>42.72</v>
      </c>
      <c r="O21" s="53"/>
    </row>
    <row r="22" spans="1:15" ht="12.75">
      <c r="A22" s="67">
        <f>soupisky!B$137</f>
        <v>0</v>
      </c>
      <c r="B22" s="67" t="str">
        <f>soupisky!C$137</f>
        <v>Poloprutská Lenka</v>
      </c>
      <c r="C22" s="67" t="str">
        <f>soupisky!D$136</f>
        <v>Esmeé</v>
      </c>
      <c r="D22" s="315" t="str">
        <f>soupisky!$B$118</f>
        <v>ZŠ Jilemnice, Komenského 288</v>
      </c>
      <c r="E22" s="45"/>
      <c r="F22" s="44"/>
      <c r="G22" s="44"/>
      <c r="H22" s="44"/>
      <c r="I22" s="52"/>
      <c r="J22" s="57"/>
      <c r="K22" s="53"/>
      <c r="L22" s="44"/>
      <c r="M22" s="52"/>
      <c r="N22" s="189">
        <v>35.55</v>
      </c>
      <c r="O22" s="53"/>
    </row>
    <row r="23" spans="1:15" ht="12.75">
      <c r="A23" s="67">
        <f>soupisky!B$176</f>
        <v>0</v>
      </c>
      <c r="B23" s="67" t="str">
        <f>soupisky!C$176</f>
        <v>Kalinová Alexandra</v>
      </c>
      <c r="C23" s="67">
        <f>soupisky!D$176</f>
        <v>1995</v>
      </c>
      <c r="D23" s="315" t="str">
        <f>soupisky!$B$156</f>
        <v>Základní škola Jablonec nad Nisou</v>
      </c>
      <c r="E23" s="45"/>
      <c r="F23" s="44"/>
      <c r="G23" s="44"/>
      <c r="H23" s="44"/>
      <c r="I23" s="52"/>
      <c r="J23" s="57"/>
      <c r="K23" s="53"/>
      <c r="L23" s="44"/>
      <c r="M23" s="52"/>
      <c r="N23" s="189">
        <v>43.64</v>
      </c>
      <c r="O23" s="53"/>
    </row>
    <row r="24" spans="1:15" ht="12.75">
      <c r="A24" s="67">
        <f>soupisky!B$214</f>
        <v>0</v>
      </c>
      <c r="B24" s="67" t="str">
        <f>soupisky!C$214</f>
        <v>Kučerová Monika</v>
      </c>
      <c r="C24" s="67">
        <f>soupisky!D$214</f>
        <v>96</v>
      </c>
      <c r="D24" s="315" t="str">
        <f>soupisky!B194</f>
        <v>ZŠ U lesa Nový Bor</v>
      </c>
      <c r="E24" s="45"/>
      <c r="F24" s="44"/>
      <c r="G24" s="44"/>
      <c r="H24" s="44"/>
      <c r="I24" s="52"/>
      <c r="J24" s="57"/>
      <c r="K24" s="53"/>
      <c r="L24" s="44"/>
      <c r="M24" s="52"/>
      <c r="N24" s="189">
        <v>31.48</v>
      </c>
      <c r="O24" s="53"/>
    </row>
    <row r="25" spans="1:15" ht="12.75">
      <c r="A25" s="67">
        <f>soupisky!B$252</f>
        <v>0</v>
      </c>
      <c r="B25" s="67">
        <f>soupisky!C$252</f>
        <v>0</v>
      </c>
      <c r="C25" s="67">
        <f>soupisky!D$252</f>
        <v>0</v>
      </c>
      <c r="D25" s="315">
        <f>soupisky!$B$232</f>
        <v>0</v>
      </c>
      <c r="E25" s="45"/>
      <c r="F25" s="44"/>
      <c r="G25" s="44"/>
      <c r="H25" s="44"/>
      <c r="I25" s="52"/>
      <c r="J25" s="57"/>
      <c r="K25" s="53"/>
      <c r="L25" s="44"/>
      <c r="M25" s="52"/>
      <c r="N25" s="189"/>
      <c r="O25" s="53"/>
    </row>
    <row r="26" spans="1:15" ht="12.75">
      <c r="A26" s="67">
        <f>soupisky!B$290</f>
        <v>0</v>
      </c>
      <c r="B26" s="67">
        <f>soupisky!C$290</f>
        <v>0</v>
      </c>
      <c r="C26" s="67">
        <f>soupisky!D$290</f>
        <v>0</v>
      </c>
      <c r="D26" s="315">
        <f>soupisky!B270</f>
        <v>0</v>
      </c>
      <c r="E26" s="45"/>
      <c r="F26" s="44"/>
      <c r="G26" s="44"/>
      <c r="H26" s="44"/>
      <c r="I26" s="52"/>
      <c r="J26" s="57"/>
      <c r="K26" s="53"/>
      <c r="L26" s="44"/>
      <c r="M26" s="52"/>
      <c r="N26" s="189"/>
      <c r="O26" s="53"/>
    </row>
    <row r="27" spans="1:15" ht="12.75">
      <c r="A27" s="67">
        <f>soupisky!B$24</f>
        <v>0</v>
      </c>
      <c r="B27" s="67">
        <f>soupisky!C$24</f>
        <v>0</v>
      </c>
      <c r="C27" s="67">
        <f>soupisky!D$24</f>
        <v>0</v>
      </c>
      <c r="D27" s="315" t="str">
        <f>soupisky!B4</f>
        <v>ZŠ a MŠ Studenec</v>
      </c>
      <c r="E27" s="45"/>
      <c r="F27" s="44"/>
      <c r="G27" s="44"/>
      <c r="H27" s="44"/>
      <c r="I27" s="52"/>
      <c r="J27" s="57"/>
      <c r="K27" s="53"/>
      <c r="L27" s="44"/>
      <c r="M27" s="52"/>
      <c r="N27" s="189"/>
      <c r="O27" s="53"/>
    </row>
    <row r="28" spans="1:15" ht="12.75">
      <c r="A28" s="67">
        <f>soupisky!B$62</f>
        <v>0</v>
      </c>
      <c r="B28" s="67" t="str">
        <f>soupisky!C$62</f>
        <v>Petráčková Pamela</v>
      </c>
      <c r="C28" s="67">
        <f>soupisky!D$62</f>
        <v>95</v>
      </c>
      <c r="D28" s="315" t="str">
        <f>soupisky!$B$42</f>
        <v>Gymnázium Dr.Randy</v>
      </c>
      <c r="E28" s="45"/>
      <c r="F28" s="44"/>
      <c r="G28" s="44"/>
      <c r="H28" s="44"/>
      <c r="I28" s="52"/>
      <c r="J28" s="57"/>
      <c r="K28" s="53"/>
      <c r="L28" s="44"/>
      <c r="M28" s="52"/>
      <c r="N28" s="189">
        <v>34.1</v>
      </c>
      <c r="O28" s="53"/>
    </row>
    <row r="29" spans="1:15" ht="12.75">
      <c r="A29" s="67">
        <f>soupisky!B$100</f>
        <v>0</v>
      </c>
      <c r="B29" s="67" t="str">
        <f>soupisky!C$100</f>
        <v>Barancová Markéta</v>
      </c>
      <c r="C29" s="67">
        <f>soupisky!D$100</f>
        <v>1996</v>
      </c>
      <c r="D29" s="315" t="str">
        <f>soupisky!$B$80</f>
        <v>Základní škola T.G. Masaryka</v>
      </c>
      <c r="E29" s="45"/>
      <c r="F29" s="44"/>
      <c r="G29" s="44"/>
      <c r="H29" s="44"/>
      <c r="I29" s="52"/>
      <c r="J29" s="57"/>
      <c r="K29" s="53"/>
      <c r="L29" s="44"/>
      <c r="M29" s="52"/>
      <c r="N29" s="189">
        <v>37.25</v>
      </c>
      <c r="O29" s="53"/>
    </row>
    <row r="30" spans="1:15" ht="13.5" thickBot="1">
      <c r="A30" s="67">
        <f>soupisky!B$138</f>
        <v>0</v>
      </c>
      <c r="B30" s="67" t="str">
        <f>soupisky!C$138</f>
        <v>Pěničková Štěpánka</v>
      </c>
      <c r="C30" s="67" t="str">
        <f>soupisky!D$138</f>
        <v>Štěpánka</v>
      </c>
      <c r="D30" s="315" t="str">
        <f>soupisky!$B$118</f>
        <v>ZŠ Jilemnice, Komenského 288</v>
      </c>
      <c r="E30" s="45"/>
      <c r="F30" s="44"/>
      <c r="G30" s="44"/>
      <c r="H30" s="44"/>
      <c r="I30" s="52"/>
      <c r="J30" s="80"/>
      <c r="K30" s="53"/>
      <c r="L30" s="44"/>
      <c r="M30" s="52"/>
      <c r="N30" s="189">
        <v>30.68</v>
      </c>
      <c r="O30" s="53"/>
    </row>
    <row r="31" spans="2:8" ht="12.75">
      <c r="B31" s="30" t="s">
        <v>42</v>
      </c>
      <c r="C31" s="32"/>
      <c r="D31" s="324"/>
      <c r="E31" s="31"/>
      <c r="F31" s="32"/>
      <c r="G31" s="2"/>
      <c r="H31" t="s">
        <v>41</v>
      </c>
    </row>
    <row r="32" spans="2:8" ht="12.75">
      <c r="B32" s="9" t="s">
        <v>45</v>
      </c>
      <c r="C32" s="28"/>
      <c r="D32" s="320"/>
      <c r="E32" s="2"/>
      <c r="F32" s="28"/>
      <c r="G32" s="2"/>
      <c r="H32" s="2"/>
    </row>
    <row r="33" spans="2:8" ht="12.75">
      <c r="B33" s="9" t="s">
        <v>44</v>
      </c>
      <c r="C33" s="33"/>
      <c r="D33" s="321"/>
      <c r="E33" s="1"/>
      <c r="F33" s="33"/>
      <c r="G33" s="2"/>
      <c r="H33" s="8" t="s">
        <v>46</v>
      </c>
    </row>
    <row r="39" spans="1:17" ht="12.75">
      <c r="A39" s="2"/>
      <c r="B39" s="2"/>
      <c r="C39" s="2"/>
      <c r="D39" s="32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.75">
      <c r="A40" s="126"/>
      <c r="B40" s="126"/>
      <c r="C40" s="128"/>
      <c r="D40" s="331"/>
      <c r="E40" s="128"/>
      <c r="F40" s="2"/>
      <c r="G40" s="2"/>
      <c r="H40" s="2"/>
      <c r="I40" s="2"/>
      <c r="J40" s="65"/>
      <c r="K40" s="2"/>
      <c r="L40" s="2"/>
      <c r="M40" s="2"/>
      <c r="N40" s="128"/>
      <c r="O40" s="2"/>
      <c r="P40" s="2"/>
      <c r="Q40" s="2"/>
    </row>
    <row r="41" spans="1:17" ht="12.75">
      <c r="A41" s="128"/>
      <c r="B41" s="128"/>
      <c r="C41" s="128"/>
      <c r="D41" s="332"/>
      <c r="E41" s="2"/>
      <c r="F41" s="2"/>
      <c r="G41" s="2"/>
      <c r="H41" s="2"/>
      <c r="I41" s="2"/>
      <c r="J41" s="65"/>
      <c r="K41" s="2"/>
      <c r="L41" s="2"/>
      <c r="M41" s="2"/>
      <c r="N41" s="2"/>
      <c r="O41" s="2"/>
      <c r="P41" s="2"/>
      <c r="Q41" s="2"/>
    </row>
    <row r="42" spans="1:17" ht="12.75">
      <c r="A42" s="2"/>
      <c r="B42" s="129"/>
      <c r="C42" s="2"/>
      <c r="D42" s="325"/>
      <c r="E42" s="2"/>
      <c r="F42" s="2"/>
      <c r="G42" s="2"/>
      <c r="H42" s="2"/>
      <c r="I42" s="2"/>
      <c r="J42" s="65"/>
      <c r="K42" s="2"/>
      <c r="L42" s="2"/>
      <c r="M42" s="2"/>
      <c r="N42" s="124"/>
      <c r="O42" s="2"/>
      <c r="P42" s="2"/>
      <c r="Q42" s="2"/>
    </row>
    <row r="43" spans="1:18" ht="12.75">
      <c r="A43" s="2"/>
      <c r="B43" s="128"/>
      <c r="C43" s="2"/>
      <c r="D43" s="326"/>
      <c r="E43" s="2"/>
      <c r="F43" s="2"/>
      <c r="G43" s="2"/>
      <c r="H43" s="2"/>
      <c r="I43" s="2"/>
      <c r="J43" s="65"/>
      <c r="K43" s="2"/>
      <c r="L43" s="2"/>
      <c r="M43" s="2"/>
      <c r="N43" s="2"/>
      <c r="O43" s="2"/>
      <c r="P43" s="2"/>
      <c r="Q43" s="2"/>
      <c r="R43" s="2"/>
    </row>
    <row r="44" spans="1:18" ht="12.75">
      <c r="A44" s="130"/>
      <c r="B44" s="2"/>
      <c r="C44" s="131"/>
      <c r="D44" s="325"/>
      <c r="E44" s="130"/>
      <c r="F44" s="130"/>
      <c r="G44" s="130"/>
      <c r="H44" s="130"/>
      <c r="I44" s="130"/>
      <c r="J44" s="133"/>
      <c r="K44" s="130"/>
      <c r="L44" s="130"/>
      <c r="M44" s="130"/>
      <c r="N44" s="132"/>
      <c r="O44" s="132"/>
      <c r="P44" s="2"/>
      <c r="Q44" s="2"/>
      <c r="R44" s="2"/>
    </row>
    <row r="45" spans="1:18" ht="12.75">
      <c r="A45" s="2"/>
      <c r="B45" s="62"/>
      <c r="C45" s="2"/>
      <c r="D45" s="3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64"/>
      <c r="C46" s="64"/>
      <c r="D46" s="327"/>
      <c r="E46" s="6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64"/>
      <c r="C47" s="64"/>
      <c r="D47" s="327"/>
      <c r="E47" s="65"/>
      <c r="F47" s="2"/>
      <c r="G47" s="2"/>
      <c r="H47" s="2"/>
      <c r="I47" s="2"/>
      <c r="J47" s="2"/>
      <c r="K47" s="2"/>
      <c r="L47" s="2"/>
      <c r="M47" s="2"/>
      <c r="N47" s="125"/>
      <c r="O47" s="2"/>
      <c r="P47" s="2"/>
      <c r="Q47" s="2"/>
      <c r="R47" s="2"/>
    </row>
    <row r="48" spans="1:18" ht="12.75">
      <c r="A48" s="2"/>
      <c r="B48" s="64"/>
      <c r="C48" s="64"/>
      <c r="D48" s="327"/>
      <c r="E48" s="65"/>
      <c r="F48" s="2"/>
      <c r="G48" s="2"/>
      <c r="H48" s="2"/>
      <c r="I48" s="2"/>
      <c r="J48" s="2"/>
      <c r="K48" s="2"/>
      <c r="L48" s="2"/>
      <c r="M48" s="2"/>
      <c r="N48" s="125"/>
      <c r="O48" s="2"/>
      <c r="P48" s="2"/>
      <c r="Q48" s="2"/>
      <c r="R48" s="2"/>
    </row>
    <row r="49" spans="1:18" ht="12.75">
      <c r="A49" s="2"/>
      <c r="B49" s="64"/>
      <c r="C49" s="64"/>
      <c r="D49" s="327"/>
      <c r="E49" s="65"/>
      <c r="F49" s="2"/>
      <c r="G49" s="2"/>
      <c r="H49" s="2"/>
      <c r="I49" s="2"/>
      <c r="J49" s="2"/>
      <c r="K49" s="2"/>
      <c r="L49" s="2"/>
      <c r="M49" s="2"/>
      <c r="N49" s="125"/>
      <c r="O49" s="2"/>
      <c r="P49" s="2"/>
      <c r="Q49" s="2"/>
      <c r="R49" s="2"/>
    </row>
    <row r="50" spans="1:18" ht="12.75">
      <c r="A50" s="2"/>
      <c r="B50" s="64"/>
      <c r="C50" s="64"/>
      <c r="D50" s="327"/>
      <c r="E50" s="65"/>
      <c r="F50" s="2"/>
      <c r="G50" s="2"/>
      <c r="H50" s="2"/>
      <c r="I50" s="2"/>
      <c r="J50" s="2"/>
      <c r="K50" s="2"/>
      <c r="L50" s="2"/>
      <c r="M50" s="2"/>
      <c r="N50" s="125"/>
      <c r="O50" s="2"/>
      <c r="P50" s="2"/>
      <c r="Q50" s="2"/>
      <c r="R50" s="2"/>
    </row>
    <row r="51" spans="1:18" ht="12.75">
      <c r="A51" s="2"/>
      <c r="B51" s="64"/>
      <c r="C51" s="64"/>
      <c r="D51" s="327"/>
      <c r="E51" s="65"/>
      <c r="F51" s="2"/>
      <c r="G51" s="2"/>
      <c r="H51" s="2"/>
      <c r="I51" s="2"/>
      <c r="J51" s="2"/>
      <c r="K51" s="2"/>
      <c r="L51" s="2"/>
      <c r="M51" s="2"/>
      <c r="N51" s="125"/>
      <c r="O51" s="2"/>
      <c r="P51" s="2"/>
      <c r="Q51" s="2"/>
      <c r="R51" s="2"/>
    </row>
    <row r="52" spans="1:18" ht="12.75">
      <c r="A52" s="2"/>
      <c r="B52" s="64"/>
      <c r="C52" s="64"/>
      <c r="D52" s="327"/>
      <c r="E52" s="65"/>
      <c r="F52" s="2"/>
      <c r="G52" s="2"/>
      <c r="H52" s="2"/>
      <c r="I52" s="2"/>
      <c r="J52" s="2"/>
      <c r="K52" s="2"/>
      <c r="L52" s="2"/>
      <c r="M52" s="2"/>
      <c r="N52" s="125"/>
      <c r="O52" s="2"/>
      <c r="P52" s="2"/>
      <c r="Q52" s="2"/>
      <c r="R52" s="2"/>
    </row>
    <row r="53" spans="1:18" ht="12.75">
      <c r="A53" s="2"/>
      <c r="B53" s="64"/>
      <c r="C53" s="64"/>
      <c r="D53" s="327"/>
      <c r="E53" s="65"/>
      <c r="F53" s="2"/>
      <c r="G53" s="2"/>
      <c r="H53" s="2"/>
      <c r="I53" s="2"/>
      <c r="J53" s="2"/>
      <c r="K53" s="2"/>
      <c r="L53" s="2"/>
      <c r="M53" s="2"/>
      <c r="N53" s="125"/>
      <c r="O53" s="2"/>
      <c r="P53" s="2"/>
      <c r="Q53" s="2"/>
      <c r="R53" s="2"/>
    </row>
    <row r="54" spans="1:18" ht="12.75">
      <c r="A54" s="2"/>
      <c r="B54" s="64"/>
      <c r="C54" s="64"/>
      <c r="D54" s="327"/>
      <c r="E54" s="65"/>
      <c r="F54" s="2"/>
      <c r="G54" s="2"/>
      <c r="H54" s="2"/>
      <c r="I54" s="2"/>
      <c r="J54" s="2"/>
      <c r="K54" s="2"/>
      <c r="L54" s="2"/>
      <c r="M54" s="2"/>
      <c r="N54" s="125"/>
      <c r="O54" s="2"/>
      <c r="P54" s="2"/>
      <c r="Q54" s="2"/>
      <c r="R54" s="2"/>
    </row>
    <row r="55" spans="1:18" ht="12.75">
      <c r="A55" s="2"/>
      <c r="B55" s="64"/>
      <c r="C55" s="64"/>
      <c r="D55" s="327"/>
      <c r="E55" s="65"/>
      <c r="F55" s="2"/>
      <c r="G55" s="2"/>
      <c r="H55" s="2"/>
      <c r="I55" s="2"/>
      <c r="J55" s="2"/>
      <c r="K55" s="2"/>
      <c r="L55" s="2"/>
      <c r="M55" s="2"/>
      <c r="N55" s="125"/>
      <c r="O55" s="2"/>
      <c r="P55" s="2"/>
      <c r="Q55" s="2"/>
      <c r="R55" s="2"/>
    </row>
    <row r="56" spans="1:18" ht="12.75">
      <c r="A56" s="2"/>
      <c r="B56" s="64"/>
      <c r="C56" s="64"/>
      <c r="D56" s="327"/>
      <c r="E56" s="65"/>
      <c r="F56" s="2"/>
      <c r="G56" s="2"/>
      <c r="H56" s="2"/>
      <c r="I56" s="2"/>
      <c r="J56" s="2"/>
      <c r="K56" s="2"/>
      <c r="L56" s="2"/>
      <c r="M56" s="2"/>
      <c r="N56" s="125"/>
      <c r="O56" s="2"/>
      <c r="P56" s="2"/>
      <c r="Q56" s="2"/>
      <c r="R56" s="2"/>
    </row>
    <row r="57" spans="1:18" ht="12.75">
      <c r="A57" s="2"/>
      <c r="B57" s="64"/>
      <c r="C57" s="64"/>
      <c r="D57" s="327"/>
      <c r="E57" s="65"/>
      <c r="F57" s="2"/>
      <c r="G57" s="2"/>
      <c r="H57" s="2"/>
      <c r="I57" s="2"/>
      <c r="J57" s="2"/>
      <c r="K57" s="2"/>
      <c r="L57" s="2"/>
      <c r="M57" s="2"/>
      <c r="N57" s="125"/>
      <c r="O57" s="2"/>
      <c r="P57" s="2"/>
      <c r="Q57" s="2"/>
      <c r="R57" s="2"/>
    </row>
    <row r="58" spans="1:18" ht="12.75">
      <c r="A58" s="2"/>
      <c r="B58" s="64"/>
      <c r="C58" s="64"/>
      <c r="D58" s="327"/>
      <c r="E58" s="2"/>
      <c r="F58" s="2"/>
      <c r="G58" s="2"/>
      <c r="H58" s="2"/>
      <c r="I58" s="2"/>
      <c r="J58" s="2"/>
      <c r="K58" s="2"/>
      <c r="L58" s="2"/>
      <c r="M58" s="2"/>
      <c r="N58" s="125"/>
      <c r="O58" s="2"/>
      <c r="P58" s="2"/>
      <c r="Q58" s="2"/>
      <c r="R58" s="2"/>
    </row>
    <row r="59" spans="1:18" ht="12.75">
      <c r="A59" s="2"/>
      <c r="B59" s="64"/>
      <c r="C59" s="64"/>
      <c r="D59" s="327"/>
      <c r="E59" s="65"/>
      <c r="F59" s="2"/>
      <c r="G59" s="2"/>
      <c r="H59" s="2"/>
      <c r="I59" s="2"/>
      <c r="J59" s="2"/>
      <c r="K59" s="2"/>
      <c r="L59" s="2"/>
      <c r="M59" s="2"/>
      <c r="N59" s="125"/>
      <c r="O59" s="2"/>
      <c r="P59" s="2"/>
      <c r="Q59" s="2"/>
      <c r="R59" s="2"/>
    </row>
    <row r="60" spans="1:18" ht="12.75">
      <c r="A60" s="2"/>
      <c r="B60" s="64"/>
      <c r="C60" s="64"/>
      <c r="D60" s="327"/>
      <c r="E60" s="65"/>
      <c r="F60" s="2"/>
      <c r="G60" s="2"/>
      <c r="H60" s="2"/>
      <c r="I60" s="2"/>
      <c r="J60" s="2"/>
      <c r="K60" s="2"/>
      <c r="L60" s="2"/>
      <c r="M60" s="2"/>
      <c r="N60" s="125"/>
      <c r="O60" s="2"/>
      <c r="P60" s="2"/>
      <c r="Q60" s="2"/>
      <c r="R60" s="2"/>
    </row>
    <row r="61" spans="1:18" ht="12.75">
      <c r="A61" s="2"/>
      <c r="B61" s="64"/>
      <c r="C61" s="64"/>
      <c r="D61" s="327"/>
      <c r="E61" s="65"/>
      <c r="F61" s="2"/>
      <c r="G61" s="2"/>
      <c r="H61" s="2"/>
      <c r="I61" s="2"/>
      <c r="J61" s="2"/>
      <c r="K61" s="2"/>
      <c r="L61" s="2"/>
      <c r="M61" s="2"/>
      <c r="N61" s="125"/>
      <c r="O61" s="2"/>
      <c r="P61" s="2"/>
      <c r="Q61" s="2"/>
      <c r="R61" s="2"/>
    </row>
    <row r="62" spans="1:18" ht="12.75">
      <c r="A62" s="2"/>
      <c r="B62" s="64"/>
      <c r="C62" s="64"/>
      <c r="D62" s="327"/>
      <c r="E62" s="65"/>
      <c r="F62" s="2"/>
      <c r="G62" s="2"/>
      <c r="H62" s="2"/>
      <c r="I62" s="2"/>
      <c r="J62" s="2"/>
      <c r="K62" s="2"/>
      <c r="L62" s="2"/>
      <c r="M62" s="2"/>
      <c r="N62" s="125"/>
      <c r="O62" s="2"/>
      <c r="P62" s="2"/>
      <c r="Q62" s="2"/>
      <c r="R62" s="2"/>
    </row>
    <row r="63" spans="1:18" ht="12.75">
      <c r="A63" s="2"/>
      <c r="B63" s="64"/>
      <c r="C63" s="64"/>
      <c r="D63" s="327"/>
      <c r="E63" s="65"/>
      <c r="F63" s="2"/>
      <c r="G63" s="2"/>
      <c r="H63" s="2"/>
      <c r="I63" s="2"/>
      <c r="J63" s="2"/>
      <c r="K63" s="2"/>
      <c r="L63" s="2"/>
      <c r="M63" s="2"/>
      <c r="N63" s="125"/>
      <c r="O63" s="2"/>
      <c r="P63" s="2"/>
      <c r="Q63" s="2"/>
      <c r="R63" s="2"/>
    </row>
    <row r="64" spans="1:18" ht="12.75">
      <c r="A64" s="2"/>
      <c r="B64" s="64"/>
      <c r="C64" s="64"/>
      <c r="D64" s="327"/>
      <c r="E64" s="65"/>
      <c r="F64" s="2"/>
      <c r="G64" s="2"/>
      <c r="H64" s="2"/>
      <c r="I64" s="2"/>
      <c r="J64" s="2"/>
      <c r="K64" s="2"/>
      <c r="L64" s="2"/>
      <c r="M64" s="2"/>
      <c r="N64" s="125"/>
      <c r="O64" s="2"/>
      <c r="P64" s="2"/>
      <c r="Q64" s="2"/>
      <c r="R64" s="2"/>
    </row>
    <row r="65" spans="1:18" ht="12.75">
      <c r="A65" s="2"/>
      <c r="B65" s="64"/>
      <c r="C65" s="64"/>
      <c r="D65" s="327"/>
      <c r="E65" s="65"/>
      <c r="F65" s="2"/>
      <c r="G65" s="2"/>
      <c r="H65" s="2"/>
      <c r="I65" s="2"/>
      <c r="J65" s="2"/>
      <c r="K65" s="2"/>
      <c r="L65" s="2"/>
      <c r="M65" s="2"/>
      <c r="N65" s="125"/>
      <c r="O65" s="2"/>
      <c r="P65" s="2"/>
      <c r="Q65" s="2"/>
      <c r="R65" s="2"/>
    </row>
    <row r="66" spans="1:18" ht="12.75">
      <c r="A66" s="2"/>
      <c r="B66" s="64"/>
      <c r="C66" s="64"/>
      <c r="D66" s="327"/>
      <c r="E66" s="65"/>
      <c r="F66" s="2"/>
      <c r="G66" s="2"/>
      <c r="H66" s="2"/>
      <c r="I66" s="2"/>
      <c r="J66" s="2"/>
      <c r="K66" s="2"/>
      <c r="L66" s="2"/>
      <c r="M66" s="2"/>
      <c r="N66" s="125"/>
      <c r="O66" s="2"/>
      <c r="P66" s="2"/>
      <c r="Q66" s="2"/>
      <c r="R66" s="2"/>
    </row>
    <row r="67" spans="1:18" ht="12.75">
      <c r="A67" s="2"/>
      <c r="B67" s="64"/>
      <c r="C67" s="64"/>
      <c r="D67" s="327"/>
      <c r="E67" s="65"/>
      <c r="F67" s="2"/>
      <c r="G67" s="2"/>
      <c r="H67" s="2"/>
      <c r="I67" s="2"/>
      <c r="J67" s="2"/>
      <c r="K67" s="2"/>
      <c r="L67" s="2"/>
      <c r="M67" s="2"/>
      <c r="N67" s="125"/>
      <c r="O67" s="2"/>
      <c r="P67" s="2"/>
      <c r="Q67" s="2"/>
      <c r="R67" s="2"/>
    </row>
    <row r="68" spans="1:18" ht="12.75">
      <c r="A68" s="2"/>
      <c r="B68" s="64"/>
      <c r="C68" s="64"/>
      <c r="D68" s="327"/>
      <c r="E68" s="65"/>
      <c r="F68" s="2"/>
      <c r="G68" s="2"/>
      <c r="H68" s="2"/>
      <c r="I68" s="2"/>
      <c r="J68" s="2"/>
      <c r="K68" s="2"/>
      <c r="L68" s="2"/>
      <c r="M68" s="2"/>
      <c r="N68" s="125"/>
      <c r="O68" s="2"/>
      <c r="P68" s="2"/>
      <c r="Q68" s="2"/>
      <c r="R68" s="2"/>
    </row>
    <row r="69" spans="1:18" ht="12.75">
      <c r="A69" s="2"/>
      <c r="B69" s="64"/>
      <c r="C69" s="64"/>
      <c r="D69" s="327"/>
      <c r="E69" s="65"/>
      <c r="F69" s="2"/>
      <c r="G69" s="2"/>
      <c r="H69" s="2"/>
      <c r="I69" s="2"/>
      <c r="J69" s="2"/>
      <c r="K69" s="2"/>
      <c r="L69" s="2"/>
      <c r="M69" s="2"/>
      <c r="N69" s="125"/>
      <c r="O69" s="2"/>
      <c r="P69" s="2"/>
      <c r="Q69" s="2"/>
      <c r="R69" s="2"/>
    </row>
    <row r="70" spans="1:18" ht="12.75">
      <c r="A70" s="2"/>
      <c r="B70" s="64"/>
      <c r="C70" s="64"/>
      <c r="D70" s="327"/>
      <c r="E70" s="65"/>
      <c r="F70" s="2"/>
      <c r="G70" s="2"/>
      <c r="H70" s="2"/>
      <c r="I70" s="2"/>
      <c r="J70" s="2"/>
      <c r="K70" s="2"/>
      <c r="L70" s="2"/>
      <c r="M70" s="2"/>
      <c r="N70" s="125"/>
      <c r="O70" s="2"/>
      <c r="P70" s="2"/>
      <c r="Q70" s="2"/>
      <c r="R70" s="2"/>
    </row>
    <row r="71" spans="1:18" ht="12.75">
      <c r="A71" s="2"/>
      <c r="B71" s="64"/>
      <c r="C71" s="64"/>
      <c r="D71" s="327"/>
      <c r="E71" s="65"/>
      <c r="F71" s="2"/>
      <c r="G71" s="2"/>
      <c r="H71" s="2"/>
      <c r="I71" s="2"/>
      <c r="J71" s="2"/>
      <c r="K71" s="2"/>
      <c r="L71" s="2"/>
      <c r="M71" s="2"/>
      <c r="N71" s="125"/>
      <c r="O71" s="2"/>
      <c r="P71" s="2"/>
      <c r="Q71" s="2"/>
      <c r="R71" s="2"/>
    </row>
    <row r="72" spans="1:18" ht="12.75">
      <c r="A72" s="2"/>
      <c r="B72" s="64"/>
      <c r="C72" s="64"/>
      <c r="D72" s="327"/>
      <c r="E72" s="65"/>
      <c r="F72" s="2"/>
      <c r="G72" s="2"/>
      <c r="H72" s="2"/>
      <c r="I72" s="2"/>
      <c r="J72" s="2"/>
      <c r="K72" s="2"/>
      <c r="L72" s="2"/>
      <c r="M72" s="2"/>
      <c r="N72" s="125"/>
      <c r="O72" s="2"/>
      <c r="P72" s="2"/>
      <c r="Q72" s="2"/>
      <c r="R72" s="2"/>
    </row>
    <row r="73" spans="1:18" ht="12.75">
      <c r="A73" s="2"/>
      <c r="B73" s="64"/>
      <c r="C73" s="64"/>
      <c r="D73" s="327"/>
      <c r="E73" s="65"/>
      <c r="F73" s="2"/>
      <c r="G73" s="2"/>
      <c r="H73" s="2"/>
      <c r="I73" s="2"/>
      <c r="J73" s="2"/>
      <c r="K73" s="2"/>
      <c r="L73" s="2"/>
      <c r="M73" s="2"/>
      <c r="N73" s="125"/>
      <c r="O73" s="2"/>
      <c r="P73" s="2"/>
      <c r="Q73" s="2"/>
      <c r="R73" s="2"/>
    </row>
    <row r="74" spans="1:18" ht="12.75">
      <c r="A74" s="2"/>
      <c r="B74" s="64"/>
      <c r="C74" s="64"/>
      <c r="D74" s="327"/>
      <c r="E74" s="65"/>
      <c r="F74" s="2"/>
      <c r="G74" s="2"/>
      <c r="H74" s="2"/>
      <c r="I74" s="2"/>
      <c r="J74" s="2"/>
      <c r="K74" s="2"/>
      <c r="L74" s="2"/>
      <c r="M74" s="2"/>
      <c r="N74" s="125"/>
      <c r="O74" s="2"/>
      <c r="P74" s="2"/>
      <c r="Q74" s="2"/>
      <c r="R74" s="2"/>
    </row>
    <row r="75" spans="1:18" ht="12.75">
      <c r="A75" s="2"/>
      <c r="B75" s="64"/>
      <c r="C75" s="64"/>
      <c r="D75" s="327"/>
      <c r="E75" s="65"/>
      <c r="F75" s="2"/>
      <c r="G75" s="2"/>
      <c r="H75" s="2"/>
      <c r="I75" s="2"/>
      <c r="J75" s="2"/>
      <c r="K75" s="2"/>
      <c r="L75" s="2"/>
      <c r="M75" s="2"/>
      <c r="N75" s="125"/>
      <c r="O75" s="2"/>
      <c r="P75" s="2"/>
      <c r="Q75" s="2"/>
      <c r="R75" s="2"/>
    </row>
    <row r="76" spans="1:18" ht="12.75">
      <c r="A76" s="2"/>
      <c r="B76" s="64"/>
      <c r="C76" s="64"/>
      <c r="D76" s="327"/>
      <c r="E76" s="65"/>
      <c r="F76" s="2"/>
      <c r="G76" s="2"/>
      <c r="H76" s="2"/>
      <c r="I76" s="2"/>
      <c r="J76" s="2"/>
      <c r="K76" s="2"/>
      <c r="L76" s="2"/>
      <c r="M76" s="2"/>
      <c r="N76" s="125"/>
      <c r="O76" s="2"/>
      <c r="P76" s="2"/>
      <c r="Q76" s="2"/>
      <c r="R76" s="2"/>
    </row>
    <row r="77" spans="1:18" ht="12.75">
      <c r="A77" s="2"/>
      <c r="B77" s="64"/>
      <c r="C77" s="64"/>
      <c r="D77" s="327"/>
      <c r="E77" s="65"/>
      <c r="F77" s="2"/>
      <c r="G77" s="2"/>
      <c r="H77" s="2"/>
      <c r="I77" s="2"/>
      <c r="J77" s="2"/>
      <c r="K77" s="2"/>
      <c r="L77" s="2"/>
      <c r="M77" s="2"/>
      <c r="N77" s="125"/>
      <c r="O77" s="2"/>
      <c r="P77" s="2"/>
      <c r="Q77" s="2"/>
      <c r="R77" s="2"/>
    </row>
    <row r="78" spans="1:18" ht="12.75">
      <c r="A78" s="2"/>
      <c r="B78" s="64"/>
      <c r="C78" s="64"/>
      <c r="D78" s="327"/>
      <c r="E78" s="65"/>
      <c r="F78" s="2"/>
      <c r="G78" s="2"/>
      <c r="H78" s="2"/>
      <c r="I78" s="2"/>
      <c r="J78" s="2"/>
      <c r="K78" s="2"/>
      <c r="L78" s="2"/>
      <c r="M78" s="2"/>
      <c r="N78" s="125"/>
      <c r="O78" s="2"/>
      <c r="P78" s="2"/>
      <c r="Q78" s="2"/>
      <c r="R78" s="2"/>
    </row>
    <row r="79" spans="1:18" ht="12.75">
      <c r="A79" s="2"/>
      <c r="B79" s="64"/>
      <c r="C79" s="64"/>
      <c r="D79" s="327"/>
      <c r="E79" s="65"/>
      <c r="F79" s="2"/>
      <c r="G79" s="2"/>
      <c r="H79" s="2"/>
      <c r="I79" s="2"/>
      <c r="J79" s="2"/>
      <c r="K79" s="2"/>
      <c r="L79" s="2"/>
      <c r="M79" s="2"/>
      <c r="N79" s="125"/>
      <c r="O79" s="2"/>
      <c r="P79" s="2"/>
      <c r="Q79" s="2"/>
      <c r="R79" s="2"/>
    </row>
    <row r="80" spans="1:18" ht="12.75">
      <c r="A80" s="2"/>
      <c r="B80" s="64"/>
      <c r="C80" s="64"/>
      <c r="D80" s="327"/>
      <c r="E80" s="65"/>
      <c r="F80" s="2"/>
      <c r="G80" s="2"/>
      <c r="H80" s="2"/>
      <c r="I80" s="2"/>
      <c r="J80" s="2"/>
      <c r="K80" s="2"/>
      <c r="L80" s="2"/>
      <c r="M80" s="2"/>
      <c r="N80" s="125"/>
      <c r="O80" s="2"/>
      <c r="P80" s="2"/>
      <c r="Q80" s="2"/>
      <c r="R80" s="2"/>
    </row>
    <row r="81" spans="1:18" ht="12.75">
      <c r="A81" s="2"/>
      <c r="B81" s="64"/>
      <c r="C81" s="64"/>
      <c r="D81" s="327"/>
      <c r="E81" s="65"/>
      <c r="F81" s="2"/>
      <c r="G81" s="2"/>
      <c r="H81" s="2"/>
      <c r="I81" s="2"/>
      <c r="J81" s="2"/>
      <c r="K81" s="2"/>
      <c r="L81" s="2"/>
      <c r="M81" s="2"/>
      <c r="N81" s="125"/>
      <c r="O81" s="2"/>
      <c r="P81" s="2"/>
      <c r="Q81" s="2"/>
      <c r="R81" s="2"/>
    </row>
    <row r="82" spans="1:18" ht="12.75">
      <c r="A82" s="2"/>
      <c r="B82" s="64"/>
      <c r="C82" s="64"/>
      <c r="D82" s="327"/>
      <c r="E82" s="65"/>
      <c r="F82" s="2"/>
      <c r="G82" s="2"/>
      <c r="H82" s="2"/>
      <c r="I82" s="2"/>
      <c r="J82" s="2"/>
      <c r="K82" s="2"/>
      <c r="L82" s="2"/>
      <c r="M82" s="2"/>
      <c r="N82" s="125"/>
      <c r="O82" s="2"/>
      <c r="P82" s="2"/>
      <c r="Q82" s="2"/>
      <c r="R82" s="2"/>
    </row>
    <row r="83" spans="1:18" ht="12.75">
      <c r="A83" s="2"/>
      <c r="B83" s="64"/>
      <c r="C83" s="64"/>
      <c r="D83" s="327"/>
      <c r="E83" s="65"/>
      <c r="F83" s="2"/>
      <c r="G83" s="2"/>
      <c r="H83" s="2"/>
      <c r="I83" s="2"/>
      <c r="J83" s="2"/>
      <c r="K83" s="2"/>
      <c r="L83" s="2"/>
      <c r="M83" s="2"/>
      <c r="N83" s="125"/>
      <c r="O83" s="2"/>
      <c r="P83" s="2"/>
      <c r="Q83" s="2"/>
      <c r="R83" s="2"/>
    </row>
    <row r="84" spans="1:18" ht="12.75">
      <c r="A84" s="2"/>
      <c r="B84" s="64"/>
      <c r="C84" s="64"/>
      <c r="D84" s="327"/>
      <c r="E84" s="65"/>
      <c r="F84" s="2"/>
      <c r="G84" s="2"/>
      <c r="H84" s="2"/>
      <c r="I84" s="2"/>
      <c r="J84" s="2"/>
      <c r="K84" s="2"/>
      <c r="L84" s="2"/>
      <c r="M84" s="2"/>
      <c r="N84" s="125"/>
      <c r="O84" s="2"/>
      <c r="P84" s="2"/>
      <c r="Q84" s="2"/>
      <c r="R84" s="2"/>
    </row>
    <row r="85" spans="1:18" ht="12.75">
      <c r="A85" s="2"/>
      <c r="B85" s="64"/>
      <c r="C85" s="64"/>
      <c r="D85" s="327"/>
      <c r="E85" s="65"/>
      <c r="F85" s="2"/>
      <c r="G85" s="2"/>
      <c r="H85" s="2"/>
      <c r="I85" s="2"/>
      <c r="J85" s="2"/>
      <c r="K85" s="2"/>
      <c r="L85" s="2"/>
      <c r="M85" s="2"/>
      <c r="N85" s="125"/>
      <c r="O85" s="2"/>
      <c r="P85" s="2"/>
      <c r="Q85" s="2"/>
      <c r="R85" s="2"/>
    </row>
    <row r="86" spans="1:18" ht="12.75">
      <c r="A86" s="2"/>
      <c r="B86" s="64"/>
      <c r="C86" s="64"/>
      <c r="D86" s="327"/>
      <c r="E86" s="65"/>
      <c r="F86" s="2"/>
      <c r="G86" s="2"/>
      <c r="H86" s="2"/>
      <c r="I86" s="2"/>
      <c r="J86" s="2"/>
      <c r="K86" s="2"/>
      <c r="L86" s="2"/>
      <c r="M86" s="2"/>
      <c r="N86" s="125"/>
      <c r="O86" s="2"/>
      <c r="P86" s="2"/>
      <c r="Q86" s="2"/>
      <c r="R86" s="2"/>
    </row>
    <row r="87" spans="1:18" ht="12.75">
      <c r="A87" s="2"/>
      <c r="B87" s="64"/>
      <c r="C87" s="64"/>
      <c r="D87" s="327"/>
      <c r="E87" s="65"/>
      <c r="F87" s="2"/>
      <c r="G87" s="2"/>
      <c r="H87" s="2"/>
      <c r="I87" s="2"/>
      <c r="J87" s="2"/>
      <c r="K87" s="2"/>
      <c r="L87" s="2"/>
      <c r="M87" s="2"/>
      <c r="N87" s="125"/>
      <c r="O87" s="2"/>
      <c r="P87" s="2"/>
      <c r="Q87" s="2"/>
      <c r="R87" s="2"/>
    </row>
    <row r="88" spans="1:18" ht="12.75">
      <c r="A88" s="2"/>
      <c r="B88" s="64"/>
      <c r="C88" s="64"/>
      <c r="D88" s="327"/>
      <c r="E88" s="65"/>
      <c r="F88" s="2"/>
      <c r="G88" s="2"/>
      <c r="H88" s="2"/>
      <c r="I88" s="2"/>
      <c r="J88" s="2"/>
      <c r="K88" s="2"/>
      <c r="L88" s="2"/>
      <c r="M88" s="2"/>
      <c r="N88" s="125"/>
      <c r="O88" s="2"/>
      <c r="P88" s="2"/>
      <c r="Q88" s="2"/>
      <c r="R88" s="2"/>
    </row>
    <row r="89" spans="1:18" ht="12.75">
      <c r="A89" s="2"/>
      <c r="B89" s="64"/>
      <c r="C89" s="64"/>
      <c r="D89" s="327"/>
      <c r="E89" s="65"/>
      <c r="F89" s="2"/>
      <c r="G89" s="2"/>
      <c r="H89" s="2"/>
      <c r="I89" s="2"/>
      <c r="J89" s="2"/>
      <c r="K89" s="2"/>
      <c r="L89" s="2"/>
      <c r="M89" s="2"/>
      <c r="N89" s="125"/>
      <c r="O89" s="2"/>
      <c r="P89" s="2"/>
      <c r="Q89" s="2"/>
      <c r="R89" s="2"/>
    </row>
    <row r="90" spans="1:18" ht="12.75">
      <c r="A90" s="2"/>
      <c r="B90" s="64"/>
      <c r="C90" s="64"/>
      <c r="D90" s="327"/>
      <c r="E90" s="65"/>
      <c r="F90" s="2"/>
      <c r="G90" s="2"/>
      <c r="H90" s="2"/>
      <c r="I90" s="2"/>
      <c r="J90" s="2"/>
      <c r="K90" s="2"/>
      <c r="L90" s="2"/>
      <c r="M90" s="2"/>
      <c r="N90" s="125"/>
      <c r="O90" s="2"/>
      <c r="P90" s="2"/>
      <c r="Q90" s="2"/>
      <c r="R90" s="2"/>
    </row>
    <row r="91" spans="1:18" ht="12.75">
      <c r="A91" s="2"/>
      <c r="B91" s="2"/>
      <c r="C91" s="2"/>
      <c r="D91" s="325"/>
      <c r="E91" s="6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325"/>
      <c r="E92" s="6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325"/>
      <c r="E93" s="6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325"/>
      <c r="E94" s="6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2"/>
      <c r="B95" s="2"/>
      <c r="C95" s="2"/>
      <c r="D95" s="325"/>
      <c r="E95" s="6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2.75">
      <c r="A96" s="2"/>
      <c r="B96" s="2"/>
      <c r="C96" s="2"/>
      <c r="D96" s="325"/>
      <c r="E96" s="6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2.75">
      <c r="A97" s="2"/>
      <c r="B97" s="2"/>
      <c r="C97" s="2"/>
      <c r="D97" s="325"/>
      <c r="E97" s="6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2.75">
      <c r="A98" s="2"/>
      <c r="B98" s="2"/>
      <c r="C98" s="2"/>
      <c r="D98" s="325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2.75">
      <c r="A99" s="2"/>
      <c r="B99" s="2"/>
      <c r="C99" s="2"/>
      <c r="D99" s="325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2.75">
      <c r="A100" s="2"/>
      <c r="B100" s="2"/>
      <c r="C100" s="2"/>
      <c r="D100" s="32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.75">
      <c r="A101" s="2"/>
      <c r="B101" s="2"/>
      <c r="C101" s="2"/>
      <c r="D101" s="325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2"/>
      <c r="B102" s="2"/>
      <c r="C102" s="2"/>
      <c r="D102" s="325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2"/>
      <c r="B103" s="2"/>
      <c r="C103" s="2"/>
      <c r="D103" s="325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2"/>
      <c r="B104" s="2"/>
      <c r="C104" s="2"/>
      <c r="D104" s="32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2"/>
      <c r="B105" s="2"/>
      <c r="C105" s="2"/>
      <c r="D105" s="32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2"/>
      <c r="B106" s="2"/>
      <c r="C106" s="2"/>
      <c r="D106" s="32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ht="12.75">
      <c r="R107" s="2"/>
    </row>
    <row r="108" ht="12.75">
      <c r="R108" s="2"/>
    </row>
    <row r="109" ht="12.75">
      <c r="R109" s="2"/>
    </row>
    <row r="110" ht="12.75">
      <c r="R110" s="2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Šebelka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Lada</cp:lastModifiedBy>
  <cp:lastPrinted>2009-06-02T12:24:00Z</cp:lastPrinted>
  <dcterms:created xsi:type="dcterms:W3CDTF">2000-12-31T08:23:42Z</dcterms:created>
  <dcterms:modified xsi:type="dcterms:W3CDTF">2009-06-02T12:35:41Z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970088714</vt:i4>
  </property>
  <property fmtid="{D5CDD505-2E9C-101B-9397-08002B2CF9AE}" pid="3" name="_EmailSubject">
    <vt:lpwstr>šablony PR2004</vt:lpwstr>
  </property>
  <property fmtid="{D5CDD505-2E9C-101B-9397-08002B2CF9AE}" pid="4" name="_AuthorEmail">
    <vt:lpwstr>sebelka@eurostavlbc.cz</vt:lpwstr>
  </property>
  <property fmtid="{D5CDD505-2E9C-101B-9397-08002B2CF9AE}" pid="5" name="_AuthorEmailDisplayName">
    <vt:lpwstr>Karel Šebelka Eurostav s.r.o. Liberec</vt:lpwstr>
  </property>
  <property fmtid="{D5CDD505-2E9C-101B-9397-08002B2CF9AE}" pid="6" name="_ReviewingToolsShownOnce">
    <vt:lpwstr/>
  </property>
</Properties>
</file>