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00" activeTab="1"/>
  </bookViews>
  <sheets>
    <sheet name="Star. žáci" sheetId="1" r:id="rId1"/>
    <sheet name="St. žáci_DR" sheetId="5" r:id="rId2"/>
    <sheet name="Star. žákyně" sheetId="2" r:id="rId3"/>
    <sheet name="St. žákyně_DR" sheetId="6" r:id="rId4"/>
    <sheet name="Ml. žáci" sheetId="3" r:id="rId5"/>
    <sheet name="Ml. žáci_DR" sheetId="7" r:id="rId6"/>
    <sheet name="Ml. žákyně" sheetId="4" r:id="rId7"/>
    <sheet name="ML. žákyně_DR" sheetId="8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5" l="1"/>
  <c r="L9" i="5"/>
  <c r="J9" i="5"/>
  <c r="H9" i="5"/>
  <c r="F9" i="5"/>
  <c r="D9" i="5"/>
  <c r="P37" i="5"/>
  <c r="L37" i="5"/>
  <c r="J37" i="5"/>
  <c r="H37" i="5"/>
  <c r="F37" i="5"/>
  <c r="D37" i="5"/>
  <c r="P65" i="5"/>
  <c r="L65" i="5"/>
  <c r="J65" i="5"/>
  <c r="H65" i="5"/>
  <c r="F65" i="5"/>
  <c r="D65" i="5"/>
  <c r="P44" i="5"/>
  <c r="L44" i="5"/>
  <c r="J44" i="5"/>
  <c r="H44" i="5"/>
  <c r="F44" i="5"/>
  <c r="D44" i="5"/>
  <c r="P58" i="5"/>
  <c r="L58" i="5"/>
  <c r="J58" i="5"/>
  <c r="H58" i="5"/>
  <c r="F58" i="5"/>
  <c r="D58" i="5"/>
  <c r="P51" i="5"/>
  <c r="L51" i="5"/>
  <c r="J51" i="5"/>
  <c r="H51" i="5"/>
  <c r="F51" i="5"/>
  <c r="D51" i="5"/>
  <c r="P8" i="5"/>
  <c r="L8" i="5"/>
  <c r="J8" i="5"/>
  <c r="H8" i="5"/>
  <c r="F8" i="5"/>
  <c r="D8" i="5"/>
  <c r="P57" i="5"/>
  <c r="L57" i="5"/>
  <c r="J57" i="5"/>
  <c r="H57" i="5"/>
  <c r="F57" i="5"/>
  <c r="D57" i="5"/>
  <c r="P7" i="5"/>
  <c r="L7" i="5"/>
  <c r="J7" i="5"/>
  <c r="H7" i="5"/>
  <c r="F7" i="5"/>
  <c r="D7" i="5"/>
  <c r="P16" i="5"/>
  <c r="L16" i="5"/>
  <c r="J16" i="5"/>
  <c r="H16" i="5"/>
  <c r="F16" i="5"/>
  <c r="D16" i="5"/>
  <c r="P43" i="5"/>
  <c r="L43" i="5"/>
  <c r="J43" i="5"/>
  <c r="H43" i="5"/>
  <c r="F43" i="5"/>
  <c r="D43" i="5"/>
  <c r="P50" i="5"/>
  <c r="L50" i="5"/>
  <c r="J50" i="5"/>
  <c r="H50" i="5"/>
  <c r="F50" i="5"/>
  <c r="D50" i="5"/>
  <c r="P6" i="5"/>
  <c r="L6" i="5"/>
  <c r="J6" i="5"/>
  <c r="H6" i="5"/>
  <c r="F6" i="5"/>
  <c r="D6" i="5"/>
  <c r="P15" i="5"/>
  <c r="L15" i="5"/>
  <c r="J15" i="5"/>
  <c r="H15" i="5"/>
  <c r="F15" i="5"/>
  <c r="D15" i="5"/>
  <c r="P30" i="5"/>
  <c r="L30" i="5"/>
  <c r="J30" i="5"/>
  <c r="H30" i="5"/>
  <c r="F30" i="5"/>
  <c r="D30" i="5"/>
  <c r="P29" i="5"/>
  <c r="L29" i="5"/>
  <c r="J29" i="5"/>
  <c r="H29" i="5"/>
  <c r="F29" i="5"/>
  <c r="D29" i="5"/>
  <c r="P23" i="5"/>
  <c r="L23" i="5"/>
  <c r="J23" i="5"/>
  <c r="H23" i="5"/>
  <c r="F23" i="5"/>
  <c r="D23" i="5"/>
  <c r="P36" i="5"/>
  <c r="L36" i="5"/>
  <c r="J36" i="5"/>
  <c r="H36" i="5"/>
  <c r="F36" i="5"/>
  <c r="D36" i="5"/>
  <c r="P35" i="5"/>
  <c r="L35" i="5"/>
  <c r="J35" i="5"/>
  <c r="H35" i="5"/>
  <c r="F35" i="5"/>
  <c r="D35" i="5"/>
  <c r="P49" i="5"/>
  <c r="L49" i="5"/>
  <c r="J49" i="5"/>
  <c r="H49" i="5"/>
  <c r="F49" i="5"/>
  <c r="D49" i="5"/>
  <c r="P64" i="5"/>
  <c r="L64" i="5"/>
  <c r="J64" i="5"/>
  <c r="H64" i="5"/>
  <c r="F64" i="5"/>
  <c r="D64" i="5"/>
  <c r="P63" i="5"/>
  <c r="L63" i="5"/>
  <c r="J63" i="5"/>
  <c r="H63" i="5"/>
  <c r="F63" i="5"/>
  <c r="D63" i="5"/>
  <c r="P22" i="5"/>
  <c r="L22" i="5"/>
  <c r="J22" i="5"/>
  <c r="H22" i="5"/>
  <c r="F22" i="5"/>
  <c r="D22" i="5"/>
  <c r="P62" i="5"/>
  <c r="L62" i="5"/>
  <c r="J62" i="5"/>
  <c r="H62" i="5"/>
  <c r="F62" i="5"/>
  <c r="D62" i="5"/>
  <c r="P56" i="5"/>
  <c r="L56" i="5"/>
  <c r="J56" i="5"/>
  <c r="H56" i="5"/>
  <c r="F56" i="5"/>
  <c r="D56" i="5"/>
  <c r="P42" i="5"/>
  <c r="L42" i="5"/>
  <c r="J42" i="5"/>
  <c r="H42" i="5"/>
  <c r="F42" i="5"/>
  <c r="D42" i="5"/>
  <c r="P21" i="5"/>
  <c r="L21" i="5"/>
  <c r="J21" i="5"/>
  <c r="H21" i="5"/>
  <c r="F21" i="5"/>
  <c r="D21" i="5"/>
  <c r="P5" i="5"/>
  <c r="L5" i="5"/>
  <c r="J5" i="5"/>
  <c r="H5" i="5"/>
  <c r="F5" i="5"/>
  <c r="D5" i="5"/>
  <c r="P48" i="5"/>
  <c r="L48" i="5"/>
  <c r="J48" i="5"/>
  <c r="H48" i="5"/>
  <c r="F48" i="5"/>
  <c r="D48" i="5"/>
  <c r="P47" i="5"/>
  <c r="L47" i="5"/>
  <c r="J47" i="5"/>
  <c r="H47" i="5"/>
  <c r="F47" i="5"/>
  <c r="D47" i="5"/>
  <c r="P28" i="5"/>
  <c r="L28" i="5"/>
  <c r="J28" i="5"/>
  <c r="H28" i="5"/>
  <c r="F28" i="5"/>
  <c r="D28" i="5"/>
  <c r="P14" i="5"/>
  <c r="L14" i="5"/>
  <c r="J14" i="5"/>
  <c r="H14" i="5"/>
  <c r="F14" i="5"/>
  <c r="D14" i="5"/>
  <c r="P55" i="5"/>
  <c r="L55" i="5"/>
  <c r="J55" i="5"/>
  <c r="H55" i="5"/>
  <c r="F55" i="5"/>
  <c r="D55" i="5"/>
  <c r="P54" i="5"/>
  <c r="L54" i="5"/>
  <c r="J54" i="5"/>
  <c r="H54" i="5"/>
  <c r="F54" i="5"/>
  <c r="D54" i="5"/>
  <c r="P34" i="5"/>
  <c r="L34" i="5"/>
  <c r="J34" i="5"/>
  <c r="H34" i="5"/>
  <c r="F34" i="5"/>
  <c r="D34" i="5"/>
  <c r="P27" i="5"/>
  <c r="L27" i="5"/>
  <c r="J27" i="5"/>
  <c r="H27" i="5"/>
  <c r="F27" i="5"/>
  <c r="D27" i="5"/>
  <c r="P26" i="5"/>
  <c r="L26" i="5"/>
  <c r="J26" i="5"/>
  <c r="H26" i="5"/>
  <c r="F26" i="5"/>
  <c r="D26" i="5"/>
  <c r="P41" i="5"/>
  <c r="L41" i="5"/>
  <c r="J41" i="5"/>
  <c r="H41" i="5"/>
  <c r="F41" i="5"/>
  <c r="D41" i="5"/>
  <c r="P33" i="5"/>
  <c r="L33" i="5"/>
  <c r="J33" i="5"/>
  <c r="H33" i="5"/>
  <c r="F33" i="5"/>
  <c r="D33" i="5"/>
  <c r="P61" i="5"/>
  <c r="L61" i="5"/>
  <c r="J61" i="5"/>
  <c r="H61" i="5"/>
  <c r="F61" i="5"/>
  <c r="D61" i="5"/>
  <c r="P20" i="5"/>
  <c r="L20" i="5"/>
  <c r="J20" i="5"/>
  <c r="H20" i="5"/>
  <c r="F20" i="5"/>
  <c r="D20" i="5"/>
  <c r="P40" i="5"/>
  <c r="L40" i="5"/>
  <c r="J40" i="5"/>
  <c r="H40" i="5"/>
  <c r="F40" i="5"/>
  <c r="D40" i="5"/>
  <c r="P13" i="5"/>
  <c r="L13" i="5"/>
  <c r="J13" i="5"/>
  <c r="H13" i="5"/>
  <c r="F13" i="5"/>
  <c r="D13" i="5"/>
  <c r="P19" i="5"/>
  <c r="L19" i="5"/>
  <c r="J19" i="5"/>
  <c r="H19" i="5"/>
  <c r="F19" i="5"/>
  <c r="D19" i="5"/>
  <c r="P12" i="5"/>
  <c r="L12" i="5"/>
  <c r="J12" i="5"/>
  <c r="H12" i="5"/>
  <c r="F12" i="5"/>
  <c r="D12" i="5"/>
  <c r="O25" i="8"/>
  <c r="K25" i="8"/>
  <c r="I25" i="8"/>
  <c r="G25" i="8"/>
  <c r="E25" i="8"/>
  <c r="O24" i="8"/>
  <c r="K24" i="8"/>
  <c r="I24" i="8"/>
  <c r="G24" i="8"/>
  <c r="E24" i="8"/>
  <c r="O23" i="8"/>
  <c r="K23" i="8"/>
  <c r="I23" i="8"/>
  <c r="G23" i="8"/>
  <c r="E23" i="8"/>
  <c r="O10" i="8"/>
  <c r="K10" i="8"/>
  <c r="I10" i="8"/>
  <c r="G10" i="8"/>
  <c r="E10" i="8"/>
  <c r="O22" i="8"/>
  <c r="K22" i="8"/>
  <c r="I22" i="8"/>
  <c r="G22" i="8"/>
  <c r="E22" i="8"/>
  <c r="O9" i="8"/>
  <c r="K9" i="8"/>
  <c r="I9" i="8"/>
  <c r="G9" i="8"/>
  <c r="E9" i="8"/>
  <c r="O32" i="8"/>
  <c r="K32" i="8"/>
  <c r="I32" i="8"/>
  <c r="G32" i="8"/>
  <c r="E32" i="8"/>
  <c r="O31" i="8"/>
  <c r="K31" i="8"/>
  <c r="I31" i="8"/>
  <c r="G31" i="8"/>
  <c r="E31" i="8"/>
  <c r="O18" i="8"/>
  <c r="K18" i="8"/>
  <c r="I18" i="8"/>
  <c r="G18" i="8"/>
  <c r="E18" i="8"/>
  <c r="O8" i="8"/>
  <c r="K8" i="8"/>
  <c r="I8" i="8"/>
  <c r="G8" i="8"/>
  <c r="E8" i="8"/>
  <c r="O7" i="8"/>
  <c r="K7" i="8"/>
  <c r="I7" i="8"/>
  <c r="G7" i="8"/>
  <c r="E7" i="8"/>
  <c r="O30" i="8"/>
  <c r="K30" i="8"/>
  <c r="I30" i="8"/>
  <c r="G30" i="8"/>
  <c r="E30" i="8"/>
  <c r="O17" i="8"/>
  <c r="K17" i="8"/>
  <c r="I17" i="8"/>
  <c r="G17" i="8"/>
  <c r="E17" i="8"/>
  <c r="O21" i="8"/>
  <c r="K21" i="8"/>
  <c r="I21" i="8"/>
  <c r="G21" i="8"/>
  <c r="E21" i="8"/>
  <c r="O29" i="8"/>
  <c r="K29" i="8"/>
  <c r="I29" i="8"/>
  <c r="G29" i="8"/>
  <c r="E29" i="8"/>
  <c r="O16" i="8"/>
  <c r="K16" i="8"/>
  <c r="I16" i="8"/>
  <c r="G16" i="8"/>
  <c r="E16" i="8"/>
  <c r="O15" i="8"/>
  <c r="K15" i="8"/>
  <c r="I15" i="8"/>
  <c r="G15" i="8"/>
  <c r="E15" i="8"/>
  <c r="O14" i="8"/>
  <c r="K14" i="8"/>
  <c r="I14" i="8"/>
  <c r="G14" i="8"/>
  <c r="E14" i="8"/>
  <c r="O13" i="8"/>
  <c r="K13" i="8"/>
  <c r="I13" i="8"/>
  <c r="G13" i="8"/>
  <c r="E13" i="8"/>
  <c r="O28" i="8"/>
  <c r="K28" i="8"/>
  <c r="I28" i="8"/>
  <c r="G28" i="8"/>
  <c r="E28" i="8"/>
  <c r="O6" i="8"/>
  <c r="K6" i="8"/>
  <c r="I6" i="8"/>
  <c r="G6" i="8"/>
  <c r="E6" i="8"/>
  <c r="O5" i="8"/>
  <c r="K5" i="8"/>
  <c r="I5" i="8"/>
  <c r="G5" i="8"/>
  <c r="E5" i="8"/>
  <c r="R52" i="6"/>
  <c r="R45" i="6"/>
  <c r="R38" i="6"/>
  <c r="R32" i="6"/>
  <c r="R25" i="6"/>
  <c r="R18" i="6"/>
  <c r="R11" i="6"/>
  <c r="Q37" i="6"/>
  <c r="M37" i="6"/>
  <c r="K37" i="6"/>
  <c r="I37" i="6"/>
  <c r="G37" i="6"/>
  <c r="E37" i="6"/>
  <c r="Q24" i="6"/>
  <c r="M24" i="6"/>
  <c r="K24" i="6"/>
  <c r="I24" i="6"/>
  <c r="G24" i="6"/>
  <c r="E24" i="6"/>
  <c r="Q17" i="6"/>
  <c r="M17" i="6"/>
  <c r="K17" i="6"/>
  <c r="I17" i="6"/>
  <c r="G17" i="6"/>
  <c r="E17" i="6"/>
  <c r="R17" i="6" s="1"/>
  <c r="Q31" i="6"/>
  <c r="M31" i="6"/>
  <c r="K31" i="6"/>
  <c r="I31" i="6"/>
  <c r="R31" i="6" s="1"/>
  <c r="G31" i="6"/>
  <c r="E31" i="6"/>
  <c r="Q36" i="6"/>
  <c r="M36" i="6"/>
  <c r="K36" i="6"/>
  <c r="I36" i="6"/>
  <c r="G36" i="6"/>
  <c r="E36" i="6"/>
  <c r="Q30" i="6"/>
  <c r="M30" i="6"/>
  <c r="K30" i="6"/>
  <c r="I30" i="6"/>
  <c r="G30" i="6"/>
  <c r="E30" i="6"/>
  <c r="Q23" i="6"/>
  <c r="M23" i="6"/>
  <c r="K23" i="6"/>
  <c r="I23" i="6"/>
  <c r="G23" i="6"/>
  <c r="E23" i="6"/>
  <c r="R23" i="6" s="1"/>
  <c r="Q22" i="6"/>
  <c r="M22" i="6"/>
  <c r="K22" i="6"/>
  <c r="I22" i="6"/>
  <c r="R22" i="6" s="1"/>
  <c r="G22" i="6"/>
  <c r="E22" i="6"/>
  <c r="Q16" i="6"/>
  <c r="M16" i="6"/>
  <c r="K16" i="6"/>
  <c r="I16" i="6"/>
  <c r="G16" i="6"/>
  <c r="E16" i="6"/>
  <c r="Q51" i="6"/>
  <c r="M51" i="6"/>
  <c r="K51" i="6"/>
  <c r="I51" i="6"/>
  <c r="G51" i="6"/>
  <c r="E51" i="6"/>
  <c r="Q50" i="6"/>
  <c r="M50" i="6"/>
  <c r="K50" i="6"/>
  <c r="I50" i="6"/>
  <c r="G50" i="6"/>
  <c r="E50" i="6"/>
  <c r="R50" i="6" s="1"/>
  <c r="Q44" i="6"/>
  <c r="M44" i="6"/>
  <c r="K44" i="6"/>
  <c r="I44" i="6"/>
  <c r="R44" i="6" s="1"/>
  <c r="G44" i="6"/>
  <c r="E44" i="6"/>
  <c r="Q15" i="6"/>
  <c r="M15" i="6"/>
  <c r="K15" i="6"/>
  <c r="I15" i="6"/>
  <c r="G15" i="6"/>
  <c r="E15" i="6"/>
  <c r="Q10" i="6"/>
  <c r="M10" i="6"/>
  <c r="K10" i="6"/>
  <c r="I10" i="6"/>
  <c r="G10" i="6"/>
  <c r="E10" i="6"/>
  <c r="Q49" i="6"/>
  <c r="M49" i="6"/>
  <c r="K49" i="6"/>
  <c r="I49" i="6"/>
  <c r="G49" i="6"/>
  <c r="E49" i="6"/>
  <c r="R49" i="6" s="1"/>
  <c r="Q9" i="6"/>
  <c r="M9" i="6"/>
  <c r="K9" i="6"/>
  <c r="I9" i="6"/>
  <c r="R9" i="6" s="1"/>
  <c r="G9" i="6"/>
  <c r="E9" i="6"/>
  <c r="Q43" i="6"/>
  <c r="M43" i="6"/>
  <c r="K43" i="6"/>
  <c r="I43" i="6"/>
  <c r="G43" i="6"/>
  <c r="E43" i="6"/>
  <c r="Q48" i="6"/>
  <c r="M48" i="6"/>
  <c r="K48" i="6"/>
  <c r="I48" i="6"/>
  <c r="G48" i="6"/>
  <c r="E48" i="6"/>
  <c r="Q8" i="6"/>
  <c r="M8" i="6"/>
  <c r="K8" i="6"/>
  <c r="I8" i="6"/>
  <c r="G8" i="6"/>
  <c r="E8" i="6"/>
  <c r="R8" i="6" s="1"/>
  <c r="Q14" i="6"/>
  <c r="M14" i="6"/>
  <c r="K14" i="6"/>
  <c r="I14" i="6"/>
  <c r="R14" i="6" s="1"/>
  <c r="G14" i="6"/>
  <c r="E14" i="6"/>
  <c r="Q21" i="6"/>
  <c r="M21" i="6"/>
  <c r="K21" i="6"/>
  <c r="I21" i="6"/>
  <c r="G21" i="6"/>
  <c r="E21" i="6"/>
  <c r="Q13" i="6"/>
  <c r="M13" i="6"/>
  <c r="K13" i="6"/>
  <c r="I13" i="6"/>
  <c r="G13" i="6"/>
  <c r="E13" i="6"/>
  <c r="Q42" i="6"/>
  <c r="M42" i="6"/>
  <c r="K42" i="6"/>
  <c r="I42" i="6"/>
  <c r="G42" i="6"/>
  <c r="E42" i="6"/>
  <c r="R42" i="6" s="1"/>
  <c r="Q41" i="6"/>
  <c r="M41" i="6"/>
  <c r="K41" i="6"/>
  <c r="I41" i="6"/>
  <c r="R41" i="6" s="1"/>
  <c r="G41" i="6"/>
  <c r="E41" i="6"/>
  <c r="Q29" i="6"/>
  <c r="M29" i="6"/>
  <c r="K29" i="6"/>
  <c r="I29" i="6"/>
  <c r="G29" i="6"/>
  <c r="E29" i="6"/>
  <c r="Q40" i="6"/>
  <c r="M40" i="6"/>
  <c r="K40" i="6"/>
  <c r="I40" i="6"/>
  <c r="G40" i="6"/>
  <c r="E40" i="6"/>
  <c r="Q28" i="6"/>
  <c r="M28" i="6"/>
  <c r="K28" i="6"/>
  <c r="I28" i="6"/>
  <c r="G28" i="6"/>
  <c r="E28" i="6"/>
  <c r="R28" i="6" s="1"/>
  <c r="Q47" i="6"/>
  <c r="M47" i="6"/>
  <c r="K47" i="6"/>
  <c r="I47" i="6"/>
  <c r="R47" i="6" s="1"/>
  <c r="G47" i="6"/>
  <c r="E47" i="6"/>
  <c r="Q7" i="6"/>
  <c r="M7" i="6"/>
  <c r="K7" i="6"/>
  <c r="I7" i="6"/>
  <c r="G7" i="6"/>
  <c r="E7" i="6"/>
  <c r="Q6" i="6"/>
  <c r="M6" i="6"/>
  <c r="K6" i="6"/>
  <c r="I6" i="6"/>
  <c r="G6" i="6"/>
  <c r="E6" i="6"/>
  <c r="Q20" i="6"/>
  <c r="M20" i="6"/>
  <c r="K20" i="6"/>
  <c r="I20" i="6"/>
  <c r="G20" i="6"/>
  <c r="E20" i="6"/>
  <c r="R20" i="6" s="1"/>
  <c r="Q35" i="6"/>
  <c r="M35" i="6"/>
  <c r="K35" i="6"/>
  <c r="I35" i="6"/>
  <c r="R35" i="6" s="1"/>
  <c r="G35" i="6"/>
  <c r="E35" i="6"/>
  <c r="Q34" i="6"/>
  <c r="M34" i="6"/>
  <c r="K34" i="6"/>
  <c r="I34" i="6"/>
  <c r="G34" i="6"/>
  <c r="E34" i="6"/>
  <c r="Q27" i="6"/>
  <c r="M27" i="6"/>
  <c r="K27" i="6"/>
  <c r="I27" i="6"/>
  <c r="G27" i="6"/>
  <c r="E27" i="6"/>
  <c r="Q39" i="2"/>
  <c r="P32" i="7"/>
  <c r="P25" i="7"/>
  <c r="P18" i="7"/>
  <c r="P11" i="7"/>
  <c r="O24" i="7"/>
  <c r="K24" i="7"/>
  <c r="I24" i="7"/>
  <c r="G24" i="7"/>
  <c r="E24" i="7"/>
  <c r="O17" i="7"/>
  <c r="K17" i="7"/>
  <c r="I17" i="7"/>
  <c r="G17" i="7"/>
  <c r="E17" i="7"/>
  <c r="P17" i="7" s="1"/>
  <c r="O23" i="7"/>
  <c r="K23" i="7"/>
  <c r="I23" i="7"/>
  <c r="G23" i="7"/>
  <c r="E23" i="7"/>
  <c r="O10" i="7"/>
  <c r="K10" i="7"/>
  <c r="I10" i="7"/>
  <c r="G10" i="7"/>
  <c r="E10" i="7"/>
  <c r="P10" i="7" s="1"/>
  <c r="O9" i="7"/>
  <c r="K9" i="7"/>
  <c r="I9" i="7"/>
  <c r="G9" i="7"/>
  <c r="E9" i="7"/>
  <c r="O16" i="7"/>
  <c r="K16" i="7"/>
  <c r="I16" i="7"/>
  <c r="G16" i="7"/>
  <c r="E16" i="7"/>
  <c r="P16" i="7" s="1"/>
  <c r="O15" i="7"/>
  <c r="K15" i="7"/>
  <c r="I15" i="7"/>
  <c r="G15" i="7"/>
  <c r="E15" i="7"/>
  <c r="O14" i="7"/>
  <c r="K14" i="7"/>
  <c r="I14" i="7"/>
  <c r="G14" i="7"/>
  <c r="E14" i="7"/>
  <c r="O22" i="7"/>
  <c r="K22" i="7"/>
  <c r="I22" i="7"/>
  <c r="G22" i="7"/>
  <c r="E22" i="7"/>
  <c r="O31" i="7"/>
  <c r="K31" i="7"/>
  <c r="I31" i="7"/>
  <c r="G31" i="7"/>
  <c r="E31" i="7"/>
  <c r="P31" i="7" s="1"/>
  <c r="O21" i="7"/>
  <c r="K21" i="7"/>
  <c r="I21" i="7"/>
  <c r="G21" i="7"/>
  <c r="E21" i="7"/>
  <c r="O8" i="7"/>
  <c r="K8" i="7"/>
  <c r="I8" i="7"/>
  <c r="G8" i="7"/>
  <c r="E8" i="7"/>
  <c r="O20" i="7"/>
  <c r="K20" i="7"/>
  <c r="I20" i="7"/>
  <c r="G20" i="7"/>
  <c r="E20" i="7"/>
  <c r="O30" i="7"/>
  <c r="K30" i="7"/>
  <c r="I30" i="7"/>
  <c r="G30" i="7"/>
  <c r="E30" i="7"/>
  <c r="P30" i="7" s="1"/>
  <c r="O7" i="7"/>
  <c r="K7" i="7"/>
  <c r="I7" i="7"/>
  <c r="G7" i="7"/>
  <c r="E7" i="7"/>
  <c r="O29" i="7"/>
  <c r="K29" i="7"/>
  <c r="I29" i="7"/>
  <c r="G29" i="7"/>
  <c r="E29" i="7"/>
  <c r="O6" i="7"/>
  <c r="K6" i="7"/>
  <c r="I6" i="7"/>
  <c r="G6" i="7"/>
  <c r="E6" i="7"/>
  <c r="O28" i="7"/>
  <c r="K28" i="7"/>
  <c r="I28" i="7"/>
  <c r="G28" i="7"/>
  <c r="E28" i="7"/>
  <c r="P28" i="7" s="1"/>
  <c r="O13" i="7"/>
  <c r="K13" i="7"/>
  <c r="I13" i="7"/>
  <c r="G13" i="7"/>
  <c r="E13" i="7"/>
  <c r="O27" i="7"/>
  <c r="K27" i="7"/>
  <c r="I27" i="7"/>
  <c r="G27" i="7"/>
  <c r="E27" i="7"/>
  <c r="P27" i="7" s="1"/>
  <c r="E29" i="1"/>
  <c r="G29" i="1"/>
  <c r="I29" i="1"/>
  <c r="K29" i="1"/>
  <c r="M29" i="1"/>
  <c r="Q29" i="1"/>
  <c r="E32" i="1"/>
  <c r="G32" i="1"/>
  <c r="I32" i="1"/>
  <c r="K32" i="1"/>
  <c r="M32" i="1"/>
  <c r="Q32" i="1"/>
  <c r="E7" i="1"/>
  <c r="G7" i="1"/>
  <c r="I7" i="1"/>
  <c r="K7" i="1"/>
  <c r="M7" i="1"/>
  <c r="Q7" i="1"/>
  <c r="E49" i="1"/>
  <c r="G49" i="1"/>
  <c r="I49" i="1"/>
  <c r="K49" i="1"/>
  <c r="M49" i="1"/>
  <c r="Q49" i="1"/>
  <c r="E33" i="1"/>
  <c r="G33" i="1"/>
  <c r="I33" i="1"/>
  <c r="K33" i="1"/>
  <c r="M33" i="1"/>
  <c r="Q33" i="1"/>
  <c r="E47" i="1"/>
  <c r="G47" i="1"/>
  <c r="I47" i="1"/>
  <c r="K47" i="1"/>
  <c r="M47" i="1"/>
  <c r="Q47" i="1"/>
  <c r="E12" i="1"/>
  <c r="G12" i="1"/>
  <c r="I12" i="1"/>
  <c r="K12" i="1"/>
  <c r="M12" i="1"/>
  <c r="Q12" i="1"/>
  <c r="E20" i="1"/>
  <c r="G20" i="1"/>
  <c r="I20" i="1"/>
  <c r="K20" i="1"/>
  <c r="M20" i="1"/>
  <c r="Q20" i="1"/>
  <c r="E25" i="1"/>
  <c r="G25" i="1"/>
  <c r="I25" i="1"/>
  <c r="K25" i="1"/>
  <c r="M25" i="1"/>
  <c r="Q25" i="1"/>
  <c r="E34" i="1"/>
  <c r="G34" i="1"/>
  <c r="I34" i="1"/>
  <c r="K34" i="1"/>
  <c r="M34" i="1"/>
  <c r="Q34" i="1"/>
  <c r="Q40" i="5" l="1"/>
  <c r="Q41" i="5"/>
  <c r="Q54" i="5"/>
  <c r="Q47" i="5"/>
  <c r="Q42" i="5"/>
  <c r="Q63" i="5"/>
  <c r="Q36" i="5"/>
  <c r="Q15" i="5"/>
  <c r="Q16" i="5"/>
  <c r="Q51" i="5"/>
  <c r="Q37" i="5"/>
  <c r="Q19" i="5"/>
  <c r="Q13" i="5"/>
  <c r="Q61" i="5"/>
  <c r="Q33" i="5"/>
  <c r="Q38" i="5" s="1"/>
  <c r="Q27" i="5"/>
  <c r="Q34" i="5"/>
  <c r="Q14" i="5"/>
  <c r="Q28" i="5"/>
  <c r="Q5" i="5"/>
  <c r="Q21" i="5"/>
  <c r="Q62" i="5"/>
  <c r="Q22" i="5"/>
  <c r="Q49" i="5"/>
  <c r="Q35" i="5"/>
  <c r="Q29" i="5"/>
  <c r="Q30" i="5"/>
  <c r="Q50" i="5"/>
  <c r="Q43" i="5"/>
  <c r="Q57" i="5"/>
  <c r="Q8" i="5"/>
  <c r="Q44" i="5"/>
  <c r="Q65" i="5"/>
  <c r="Q9" i="5"/>
  <c r="Q12" i="5"/>
  <c r="Q20" i="5"/>
  <c r="Q26" i="5"/>
  <c r="Q55" i="5"/>
  <c r="Q48" i="5"/>
  <c r="Q56" i="5"/>
  <c r="Q64" i="5"/>
  <c r="Q23" i="5"/>
  <c r="Q6" i="5"/>
  <c r="Q7" i="5"/>
  <c r="Q58" i="5"/>
  <c r="P5" i="8"/>
  <c r="P14" i="8"/>
  <c r="P21" i="8"/>
  <c r="P8" i="8"/>
  <c r="P9" i="8"/>
  <c r="P24" i="8"/>
  <c r="P28" i="8"/>
  <c r="P16" i="8"/>
  <c r="P30" i="8"/>
  <c r="P31" i="8"/>
  <c r="P10" i="8"/>
  <c r="P13" i="8"/>
  <c r="P29" i="8"/>
  <c r="P7" i="8"/>
  <c r="P32" i="8"/>
  <c r="P23" i="8"/>
  <c r="P6" i="8"/>
  <c r="P15" i="8"/>
  <c r="P17" i="8"/>
  <c r="P18" i="8"/>
  <c r="P22" i="8"/>
  <c r="P25" i="8"/>
  <c r="R27" i="6"/>
  <c r="R6" i="6"/>
  <c r="R40" i="6"/>
  <c r="R13" i="6"/>
  <c r="R48" i="6"/>
  <c r="R10" i="6"/>
  <c r="R51" i="6"/>
  <c r="R30" i="6"/>
  <c r="R24" i="6"/>
  <c r="R34" i="6"/>
  <c r="R7" i="6"/>
  <c r="R29" i="6"/>
  <c r="R21" i="6"/>
  <c r="R43" i="6"/>
  <c r="R15" i="6"/>
  <c r="R16" i="6"/>
  <c r="R36" i="6"/>
  <c r="R37" i="6"/>
  <c r="R12" i="1"/>
  <c r="P29" i="7"/>
  <c r="P8" i="7"/>
  <c r="P14" i="7"/>
  <c r="P13" i="7"/>
  <c r="P7" i="7"/>
  <c r="P21" i="7"/>
  <c r="P15" i="7"/>
  <c r="P23" i="7"/>
  <c r="P6" i="7"/>
  <c r="P20" i="7"/>
  <c r="P22" i="7"/>
  <c r="P9" i="7"/>
  <c r="P24" i="7"/>
  <c r="R34" i="1"/>
  <c r="R20" i="1"/>
  <c r="R47" i="1"/>
  <c r="R49" i="1"/>
  <c r="R32" i="1"/>
  <c r="R25" i="1"/>
  <c r="R33" i="1"/>
  <c r="R7" i="1"/>
  <c r="R29" i="1"/>
  <c r="E17" i="1"/>
  <c r="G17" i="1"/>
  <c r="I17" i="1"/>
  <c r="K17" i="1"/>
  <c r="M17" i="1"/>
  <c r="Q17" i="1"/>
  <c r="E24" i="1"/>
  <c r="G24" i="1"/>
  <c r="I24" i="1"/>
  <c r="K24" i="1"/>
  <c r="M24" i="1"/>
  <c r="Q24" i="1"/>
  <c r="E11" i="1"/>
  <c r="G11" i="1"/>
  <c r="I11" i="1"/>
  <c r="K11" i="1"/>
  <c r="M11" i="1"/>
  <c r="Q11" i="1"/>
  <c r="E35" i="1"/>
  <c r="G35" i="1"/>
  <c r="I35" i="1"/>
  <c r="K35" i="1"/>
  <c r="M35" i="1"/>
  <c r="Q35" i="1"/>
  <c r="R35" i="1"/>
  <c r="E37" i="1"/>
  <c r="G37" i="1"/>
  <c r="I37" i="1"/>
  <c r="K37" i="1"/>
  <c r="M37" i="1"/>
  <c r="Q37" i="1"/>
  <c r="E19" i="1"/>
  <c r="G19" i="1"/>
  <c r="I19" i="1"/>
  <c r="K19" i="1"/>
  <c r="M19" i="1"/>
  <c r="Q19" i="1"/>
  <c r="E44" i="1"/>
  <c r="G44" i="1"/>
  <c r="I44" i="1"/>
  <c r="K44" i="1"/>
  <c r="M44" i="1"/>
  <c r="Q44" i="1"/>
  <c r="E45" i="1"/>
  <c r="G45" i="1"/>
  <c r="I45" i="1"/>
  <c r="K45" i="1"/>
  <c r="M45" i="1"/>
  <c r="Q45" i="1"/>
  <c r="E16" i="1"/>
  <c r="G16" i="1"/>
  <c r="I16" i="1"/>
  <c r="K16" i="1"/>
  <c r="M16" i="1"/>
  <c r="Q16" i="1"/>
  <c r="E30" i="1"/>
  <c r="G30" i="1"/>
  <c r="I30" i="1"/>
  <c r="K30" i="1"/>
  <c r="M30" i="1"/>
  <c r="Q30" i="1"/>
  <c r="E48" i="1"/>
  <c r="G48" i="1"/>
  <c r="I48" i="1"/>
  <c r="K48" i="1"/>
  <c r="M48" i="1"/>
  <c r="Q48" i="1"/>
  <c r="E42" i="1"/>
  <c r="G42" i="1"/>
  <c r="I42" i="1"/>
  <c r="K42" i="1"/>
  <c r="M42" i="1"/>
  <c r="Q42" i="1"/>
  <c r="E10" i="1"/>
  <c r="G10" i="1"/>
  <c r="I10" i="1"/>
  <c r="K10" i="1"/>
  <c r="M10" i="1"/>
  <c r="Q10" i="1"/>
  <c r="E41" i="1"/>
  <c r="G41" i="1"/>
  <c r="I41" i="1"/>
  <c r="K41" i="1"/>
  <c r="M41" i="1"/>
  <c r="Q41" i="1"/>
  <c r="E43" i="1"/>
  <c r="G43" i="1"/>
  <c r="I43" i="1"/>
  <c r="K43" i="1"/>
  <c r="M43" i="1"/>
  <c r="Q43" i="1"/>
  <c r="E39" i="1"/>
  <c r="G39" i="1"/>
  <c r="I39" i="1"/>
  <c r="K39" i="1"/>
  <c r="M39" i="1"/>
  <c r="Q39" i="1"/>
  <c r="E40" i="1"/>
  <c r="G40" i="1"/>
  <c r="I40" i="1"/>
  <c r="K40" i="1"/>
  <c r="M40" i="1"/>
  <c r="Q40" i="1"/>
  <c r="E13" i="2"/>
  <c r="G13" i="2"/>
  <c r="I13" i="2"/>
  <c r="K13" i="2"/>
  <c r="M13" i="2"/>
  <c r="Q13" i="2"/>
  <c r="E31" i="2"/>
  <c r="G31" i="2"/>
  <c r="I31" i="2"/>
  <c r="K31" i="2"/>
  <c r="M31" i="2"/>
  <c r="Q31" i="2"/>
  <c r="E22" i="2"/>
  <c r="G22" i="2"/>
  <c r="I22" i="2"/>
  <c r="K22" i="2"/>
  <c r="M22" i="2"/>
  <c r="Q22" i="2"/>
  <c r="E26" i="2"/>
  <c r="G26" i="2"/>
  <c r="I26" i="2"/>
  <c r="K26" i="2"/>
  <c r="M26" i="2"/>
  <c r="Q26" i="2"/>
  <c r="E38" i="2"/>
  <c r="G38" i="2"/>
  <c r="I38" i="2"/>
  <c r="K38" i="2"/>
  <c r="M38" i="2"/>
  <c r="Q38" i="2"/>
  <c r="E7" i="2"/>
  <c r="G7" i="2"/>
  <c r="I7" i="2"/>
  <c r="K7" i="2"/>
  <c r="M7" i="2"/>
  <c r="Q7" i="2"/>
  <c r="E39" i="2"/>
  <c r="G39" i="2"/>
  <c r="I39" i="2"/>
  <c r="K39" i="2"/>
  <c r="M39" i="2"/>
  <c r="E40" i="2"/>
  <c r="G40" i="2"/>
  <c r="I40" i="2"/>
  <c r="K40" i="2"/>
  <c r="M40" i="2"/>
  <c r="Q40" i="2"/>
  <c r="E12" i="2"/>
  <c r="G12" i="2"/>
  <c r="I12" i="2"/>
  <c r="K12" i="2"/>
  <c r="M12" i="2"/>
  <c r="Q12" i="2"/>
  <c r="E28" i="2"/>
  <c r="G28" i="2"/>
  <c r="I28" i="2"/>
  <c r="K28" i="2"/>
  <c r="M28" i="2"/>
  <c r="Q28" i="2"/>
  <c r="E16" i="4"/>
  <c r="G16" i="4"/>
  <c r="I16" i="4"/>
  <c r="K16" i="4"/>
  <c r="O16" i="4"/>
  <c r="E18" i="4"/>
  <c r="G18" i="4"/>
  <c r="I18" i="4"/>
  <c r="K18" i="4"/>
  <c r="O18" i="4"/>
  <c r="E23" i="4"/>
  <c r="G23" i="4"/>
  <c r="I23" i="4"/>
  <c r="K23" i="4"/>
  <c r="O23" i="4"/>
  <c r="E10" i="4"/>
  <c r="G10" i="4"/>
  <c r="I10" i="4"/>
  <c r="K10" i="4"/>
  <c r="O10" i="4"/>
  <c r="E9" i="4"/>
  <c r="G9" i="4"/>
  <c r="I9" i="4"/>
  <c r="K9" i="4"/>
  <c r="O9" i="4"/>
  <c r="E17" i="4"/>
  <c r="G17" i="4"/>
  <c r="I17" i="4"/>
  <c r="K17" i="4"/>
  <c r="O17" i="4"/>
  <c r="E26" i="4"/>
  <c r="G26" i="4"/>
  <c r="I26" i="4"/>
  <c r="K26" i="4"/>
  <c r="O26" i="4"/>
  <c r="E8" i="4"/>
  <c r="G8" i="4"/>
  <c r="I8" i="4"/>
  <c r="K8" i="4"/>
  <c r="O8" i="4"/>
  <c r="E14" i="4"/>
  <c r="G14" i="4"/>
  <c r="I14" i="4"/>
  <c r="K14" i="4"/>
  <c r="O14" i="4"/>
  <c r="E7" i="4"/>
  <c r="G7" i="4"/>
  <c r="I7" i="4"/>
  <c r="K7" i="4"/>
  <c r="O7" i="4"/>
  <c r="E6" i="4"/>
  <c r="G6" i="4"/>
  <c r="I6" i="4"/>
  <c r="K6" i="4"/>
  <c r="O6" i="4"/>
  <c r="E22" i="4"/>
  <c r="G22" i="4"/>
  <c r="I22" i="4"/>
  <c r="K22" i="4"/>
  <c r="O22" i="4"/>
  <c r="E20" i="4"/>
  <c r="G20" i="4"/>
  <c r="I20" i="4"/>
  <c r="K20" i="4"/>
  <c r="O20" i="4"/>
  <c r="E19" i="4"/>
  <c r="G19" i="4"/>
  <c r="I19" i="4"/>
  <c r="K19" i="4"/>
  <c r="O19" i="4"/>
  <c r="E15" i="4"/>
  <c r="G15" i="4"/>
  <c r="I15" i="4"/>
  <c r="K15" i="4"/>
  <c r="O15" i="4"/>
  <c r="E21" i="4"/>
  <c r="G21" i="4"/>
  <c r="I21" i="4"/>
  <c r="K21" i="4"/>
  <c r="O21" i="4"/>
  <c r="E27" i="4"/>
  <c r="G27" i="4"/>
  <c r="I27" i="4"/>
  <c r="K27" i="4"/>
  <c r="O27" i="4"/>
  <c r="E28" i="4"/>
  <c r="G28" i="4"/>
  <c r="I28" i="4"/>
  <c r="K28" i="4"/>
  <c r="O28" i="4"/>
  <c r="P28" i="4"/>
  <c r="E29" i="4"/>
  <c r="G29" i="4"/>
  <c r="I29" i="4"/>
  <c r="P29" i="4" s="1"/>
  <c r="K29" i="4"/>
  <c r="O29" i="4"/>
  <c r="E30" i="4"/>
  <c r="G30" i="4"/>
  <c r="I30" i="4"/>
  <c r="K30" i="4"/>
  <c r="O30" i="4"/>
  <c r="P30" i="4"/>
  <c r="E31" i="4"/>
  <c r="G31" i="4"/>
  <c r="I31" i="4"/>
  <c r="P31" i="4" s="1"/>
  <c r="K31" i="4"/>
  <c r="O31" i="4"/>
  <c r="E32" i="4"/>
  <c r="G32" i="4"/>
  <c r="I32" i="4"/>
  <c r="K32" i="4"/>
  <c r="O32" i="4"/>
  <c r="P32" i="4"/>
  <c r="E33" i="4"/>
  <c r="G33" i="4"/>
  <c r="I33" i="4"/>
  <c r="P33" i="4" s="1"/>
  <c r="K33" i="4"/>
  <c r="O33" i="4"/>
  <c r="E34" i="4"/>
  <c r="G34" i="4"/>
  <c r="I34" i="4"/>
  <c r="K34" i="4"/>
  <c r="O34" i="4"/>
  <c r="P34" i="4"/>
  <c r="E35" i="4"/>
  <c r="G35" i="4"/>
  <c r="I35" i="4"/>
  <c r="P35" i="4" s="1"/>
  <c r="K35" i="4"/>
  <c r="O35" i="4"/>
  <c r="E36" i="4"/>
  <c r="G36" i="4"/>
  <c r="I36" i="4"/>
  <c r="K36" i="4"/>
  <c r="O36" i="4"/>
  <c r="P36" i="4"/>
  <c r="E37" i="4"/>
  <c r="G37" i="4"/>
  <c r="I37" i="4"/>
  <c r="P37" i="4" s="1"/>
  <c r="K37" i="4"/>
  <c r="O37" i="4"/>
  <c r="E38" i="4"/>
  <c r="G38" i="4"/>
  <c r="I38" i="4"/>
  <c r="K38" i="4"/>
  <c r="O38" i="4"/>
  <c r="P38" i="4"/>
  <c r="E39" i="4"/>
  <c r="G39" i="4"/>
  <c r="I39" i="4"/>
  <c r="P39" i="4" s="1"/>
  <c r="K39" i="4"/>
  <c r="O39" i="4"/>
  <c r="E40" i="4"/>
  <c r="G40" i="4"/>
  <c r="I40" i="4"/>
  <c r="K40" i="4"/>
  <c r="O40" i="4"/>
  <c r="P40" i="4"/>
  <c r="E11" i="3"/>
  <c r="G11" i="3"/>
  <c r="I11" i="3"/>
  <c r="K11" i="3"/>
  <c r="O11" i="3"/>
  <c r="E25" i="3"/>
  <c r="G25" i="3"/>
  <c r="I25" i="3"/>
  <c r="K25" i="3"/>
  <c r="O25" i="3"/>
  <c r="E13" i="3"/>
  <c r="G13" i="3"/>
  <c r="I13" i="3"/>
  <c r="K13" i="3"/>
  <c r="O13" i="3"/>
  <c r="E24" i="3"/>
  <c r="G24" i="3"/>
  <c r="P24" i="3" s="1"/>
  <c r="I24" i="3"/>
  <c r="K24" i="3"/>
  <c r="O24" i="3"/>
  <c r="E16" i="3"/>
  <c r="G16" i="3"/>
  <c r="I16" i="3"/>
  <c r="K16" i="3"/>
  <c r="O16" i="3"/>
  <c r="E10" i="3"/>
  <c r="G10" i="3"/>
  <c r="I10" i="3"/>
  <c r="K10" i="3"/>
  <c r="O10" i="3"/>
  <c r="E20" i="3"/>
  <c r="G20" i="3"/>
  <c r="I20" i="3"/>
  <c r="K20" i="3"/>
  <c r="O20" i="3"/>
  <c r="E17" i="3"/>
  <c r="G17" i="3"/>
  <c r="I17" i="3"/>
  <c r="K17" i="3"/>
  <c r="O17" i="3"/>
  <c r="E12" i="3"/>
  <c r="G12" i="3"/>
  <c r="I12" i="3"/>
  <c r="K12" i="3"/>
  <c r="O12" i="3"/>
  <c r="E7" i="3"/>
  <c r="G7" i="3"/>
  <c r="I7" i="3"/>
  <c r="K7" i="3"/>
  <c r="O7" i="3"/>
  <c r="E21" i="3"/>
  <c r="G21" i="3"/>
  <c r="I21" i="3"/>
  <c r="K21" i="3"/>
  <c r="O21" i="3"/>
  <c r="E9" i="3"/>
  <c r="G9" i="3"/>
  <c r="I9" i="3"/>
  <c r="K9" i="3"/>
  <c r="O9" i="3"/>
  <c r="E22" i="3"/>
  <c r="G22" i="3"/>
  <c r="I22" i="3"/>
  <c r="K22" i="3"/>
  <c r="O22" i="3"/>
  <c r="E15" i="3"/>
  <c r="G15" i="3"/>
  <c r="I15" i="3"/>
  <c r="K15" i="3"/>
  <c r="O15" i="3"/>
  <c r="E18" i="3"/>
  <c r="G18" i="3"/>
  <c r="I18" i="3"/>
  <c r="K18" i="3"/>
  <c r="O18" i="3"/>
  <c r="E26" i="3"/>
  <c r="G26" i="3"/>
  <c r="I26" i="3"/>
  <c r="K26" i="3"/>
  <c r="O26" i="3"/>
  <c r="P26" i="3"/>
  <c r="E27" i="3"/>
  <c r="G27" i="3"/>
  <c r="I27" i="3"/>
  <c r="P27" i="3" s="1"/>
  <c r="K27" i="3"/>
  <c r="O27" i="3"/>
  <c r="E28" i="3"/>
  <c r="G28" i="3"/>
  <c r="I28" i="3"/>
  <c r="K28" i="3"/>
  <c r="O28" i="3"/>
  <c r="P28" i="3"/>
  <c r="E29" i="3"/>
  <c r="G29" i="3"/>
  <c r="I29" i="3"/>
  <c r="P29" i="3" s="1"/>
  <c r="K29" i="3"/>
  <c r="O29" i="3"/>
  <c r="E30" i="3"/>
  <c r="G30" i="3"/>
  <c r="I30" i="3"/>
  <c r="K30" i="3"/>
  <c r="O30" i="3"/>
  <c r="P30" i="3"/>
  <c r="E14" i="3"/>
  <c r="E8" i="2"/>
  <c r="G8" i="2"/>
  <c r="I8" i="2"/>
  <c r="K8" i="2"/>
  <c r="M8" i="2"/>
  <c r="Q8" i="2"/>
  <c r="E17" i="2"/>
  <c r="G17" i="2"/>
  <c r="I17" i="2"/>
  <c r="K17" i="2"/>
  <c r="M17" i="2"/>
  <c r="Q17" i="2"/>
  <c r="E14" i="2"/>
  <c r="G14" i="2"/>
  <c r="I14" i="2"/>
  <c r="K14" i="2"/>
  <c r="M14" i="2"/>
  <c r="Q14" i="2"/>
  <c r="E23" i="2"/>
  <c r="G23" i="2"/>
  <c r="I23" i="2"/>
  <c r="K23" i="2"/>
  <c r="M23" i="2"/>
  <c r="Q23" i="2"/>
  <c r="E37" i="2"/>
  <c r="G37" i="2"/>
  <c r="I37" i="2"/>
  <c r="K37" i="2"/>
  <c r="M37" i="2"/>
  <c r="Q37" i="2"/>
  <c r="E35" i="2"/>
  <c r="G35" i="2"/>
  <c r="I35" i="2"/>
  <c r="K35" i="2"/>
  <c r="M35" i="2"/>
  <c r="Q35" i="2"/>
  <c r="E36" i="2"/>
  <c r="G36" i="2"/>
  <c r="I36" i="2"/>
  <c r="K36" i="2"/>
  <c r="M36" i="2"/>
  <c r="Q36" i="2"/>
  <c r="E25" i="2"/>
  <c r="G25" i="2"/>
  <c r="I25" i="2"/>
  <c r="K25" i="2"/>
  <c r="M25" i="2"/>
  <c r="Q25" i="2"/>
  <c r="E11" i="2"/>
  <c r="G11" i="2"/>
  <c r="I11" i="2"/>
  <c r="K11" i="2"/>
  <c r="M11" i="2"/>
  <c r="Q11" i="2"/>
  <c r="E9" i="2"/>
  <c r="G9" i="2"/>
  <c r="I9" i="2"/>
  <c r="K9" i="2"/>
  <c r="M9" i="2"/>
  <c r="Q9" i="2"/>
  <c r="E16" i="2"/>
  <c r="G16" i="2"/>
  <c r="I16" i="2"/>
  <c r="K16" i="2"/>
  <c r="M16" i="2"/>
  <c r="Q16" i="2"/>
  <c r="E21" i="2"/>
  <c r="G21" i="2"/>
  <c r="I21" i="2"/>
  <c r="K21" i="2"/>
  <c r="M21" i="2"/>
  <c r="Q21" i="2"/>
  <c r="E30" i="2"/>
  <c r="G30" i="2"/>
  <c r="I30" i="2"/>
  <c r="K30" i="2"/>
  <c r="M30" i="2"/>
  <c r="Q30" i="2"/>
  <c r="E24" i="2"/>
  <c r="G24" i="2"/>
  <c r="I24" i="2"/>
  <c r="K24" i="2"/>
  <c r="M24" i="2"/>
  <c r="Q24" i="2"/>
  <c r="E29" i="2"/>
  <c r="G29" i="2"/>
  <c r="I29" i="2"/>
  <c r="K29" i="2"/>
  <c r="M29" i="2"/>
  <c r="Q29" i="2"/>
  <c r="E15" i="2"/>
  <c r="G15" i="2"/>
  <c r="I15" i="2"/>
  <c r="K15" i="2"/>
  <c r="M15" i="2"/>
  <c r="Q15" i="2"/>
  <c r="E32" i="2"/>
  <c r="G32" i="2"/>
  <c r="I32" i="2"/>
  <c r="K32" i="2"/>
  <c r="M32" i="2"/>
  <c r="Q32" i="2"/>
  <c r="E33" i="2"/>
  <c r="G33" i="2"/>
  <c r="I33" i="2"/>
  <c r="K33" i="2"/>
  <c r="M33" i="2"/>
  <c r="Q33" i="2"/>
  <c r="E34" i="2"/>
  <c r="G34" i="2"/>
  <c r="I34" i="2"/>
  <c r="K34" i="2"/>
  <c r="M34" i="2"/>
  <c r="Q34" i="2"/>
  <c r="E27" i="1"/>
  <c r="G27" i="1"/>
  <c r="I27" i="1"/>
  <c r="K27" i="1"/>
  <c r="M27" i="1"/>
  <c r="Q27" i="1"/>
  <c r="E15" i="1"/>
  <c r="G15" i="1"/>
  <c r="I15" i="1"/>
  <c r="K15" i="1"/>
  <c r="M15" i="1"/>
  <c r="Q15" i="1"/>
  <c r="E13" i="1"/>
  <c r="G13" i="1"/>
  <c r="I13" i="1"/>
  <c r="K13" i="1"/>
  <c r="M13" i="1"/>
  <c r="Q13" i="1"/>
  <c r="E8" i="1"/>
  <c r="G8" i="1"/>
  <c r="I8" i="1"/>
  <c r="K8" i="1"/>
  <c r="M8" i="1"/>
  <c r="Q8" i="1"/>
  <c r="E31" i="1"/>
  <c r="G31" i="1"/>
  <c r="I31" i="1"/>
  <c r="K31" i="1"/>
  <c r="M31" i="1"/>
  <c r="Q31" i="1"/>
  <c r="E21" i="1"/>
  <c r="G21" i="1"/>
  <c r="I21" i="1"/>
  <c r="K21" i="1"/>
  <c r="M21" i="1"/>
  <c r="Q21" i="1"/>
  <c r="E46" i="1"/>
  <c r="G46" i="1"/>
  <c r="I46" i="1"/>
  <c r="K46" i="1"/>
  <c r="M46" i="1"/>
  <c r="Q46" i="1"/>
  <c r="E9" i="1"/>
  <c r="G9" i="1"/>
  <c r="I9" i="1"/>
  <c r="K9" i="1"/>
  <c r="M9" i="1"/>
  <c r="Q9" i="1"/>
  <c r="E22" i="1"/>
  <c r="G22" i="1"/>
  <c r="I22" i="1"/>
  <c r="K22" i="1"/>
  <c r="M22" i="1"/>
  <c r="Q22" i="1"/>
  <c r="E23" i="1"/>
  <c r="G23" i="1"/>
  <c r="I23" i="1"/>
  <c r="K23" i="1"/>
  <c r="M23" i="1"/>
  <c r="Q23" i="1"/>
  <c r="E18" i="1"/>
  <c r="G18" i="1"/>
  <c r="I18" i="1"/>
  <c r="K18" i="1"/>
  <c r="M18" i="1"/>
  <c r="Q18" i="1"/>
  <c r="E26" i="1"/>
  <c r="G26" i="1"/>
  <c r="I26" i="1"/>
  <c r="K26" i="1"/>
  <c r="M26" i="1"/>
  <c r="Q26" i="1"/>
  <c r="E28" i="1"/>
  <c r="G28" i="1"/>
  <c r="I28" i="1"/>
  <c r="K28" i="1"/>
  <c r="M28" i="1"/>
  <c r="Q28" i="1"/>
  <c r="O24" i="4"/>
  <c r="K24" i="4"/>
  <c r="I24" i="4"/>
  <c r="G24" i="4"/>
  <c r="E24" i="4"/>
  <c r="O25" i="4"/>
  <c r="K25" i="4"/>
  <c r="I25" i="4"/>
  <c r="G25" i="4"/>
  <c r="E25" i="4"/>
  <c r="O13" i="4"/>
  <c r="K13" i="4"/>
  <c r="I13" i="4"/>
  <c r="G13" i="4"/>
  <c r="E13" i="4"/>
  <c r="O12" i="4"/>
  <c r="K12" i="4"/>
  <c r="I12" i="4"/>
  <c r="G12" i="4"/>
  <c r="E12" i="4"/>
  <c r="O11" i="4"/>
  <c r="K11" i="4"/>
  <c r="I11" i="4"/>
  <c r="G11" i="4"/>
  <c r="E11" i="4"/>
  <c r="O14" i="3"/>
  <c r="K14" i="3"/>
  <c r="I14" i="3"/>
  <c r="G14" i="3"/>
  <c r="O19" i="3"/>
  <c r="K19" i="3"/>
  <c r="I19" i="3"/>
  <c r="G19" i="3"/>
  <c r="E19" i="3"/>
  <c r="O6" i="3"/>
  <c r="K6" i="3"/>
  <c r="I6" i="3"/>
  <c r="G6" i="3"/>
  <c r="E6" i="3"/>
  <c r="O23" i="3"/>
  <c r="K23" i="3"/>
  <c r="I23" i="3"/>
  <c r="G23" i="3"/>
  <c r="E23" i="3"/>
  <c r="O8" i="3"/>
  <c r="K8" i="3"/>
  <c r="I8" i="3"/>
  <c r="G8" i="3"/>
  <c r="E8" i="3"/>
  <c r="Q10" i="2"/>
  <c r="M10" i="2"/>
  <c r="K10" i="2"/>
  <c r="I10" i="2"/>
  <c r="G10" i="2"/>
  <c r="E10" i="2"/>
  <c r="Q19" i="2"/>
  <c r="M19" i="2"/>
  <c r="K19" i="2"/>
  <c r="I19" i="2"/>
  <c r="G19" i="2"/>
  <c r="E19" i="2"/>
  <c r="Q27" i="2"/>
  <c r="M27" i="2"/>
  <c r="K27" i="2"/>
  <c r="I27" i="2"/>
  <c r="G27" i="2"/>
  <c r="E27" i="2"/>
  <c r="Q18" i="2"/>
  <c r="M18" i="2"/>
  <c r="K18" i="2"/>
  <c r="I18" i="2"/>
  <c r="G18" i="2"/>
  <c r="E18" i="2"/>
  <c r="Q20" i="2"/>
  <c r="M20" i="2"/>
  <c r="K20" i="2"/>
  <c r="I20" i="2"/>
  <c r="G20" i="2"/>
  <c r="E20" i="2"/>
  <c r="Q14" i="1"/>
  <c r="M14" i="1"/>
  <c r="K14" i="1"/>
  <c r="I14" i="1"/>
  <c r="G14" i="1"/>
  <c r="E14" i="1"/>
  <c r="Q6" i="1"/>
  <c r="M6" i="1"/>
  <c r="K6" i="1"/>
  <c r="I6" i="1"/>
  <c r="G6" i="1"/>
  <c r="E6" i="1"/>
  <c r="Q50" i="1"/>
  <c r="M50" i="1"/>
  <c r="K50" i="1"/>
  <c r="I50" i="1"/>
  <c r="G50" i="1"/>
  <c r="E50" i="1"/>
  <c r="Q38" i="1"/>
  <c r="M38" i="1"/>
  <c r="K38" i="1"/>
  <c r="I38" i="1"/>
  <c r="G38" i="1"/>
  <c r="E38" i="1"/>
  <c r="Q36" i="1"/>
  <c r="M36" i="1"/>
  <c r="K36" i="1"/>
  <c r="I36" i="1"/>
  <c r="G36" i="1"/>
  <c r="E36" i="1"/>
  <c r="Q10" i="5" l="1"/>
  <c r="Q24" i="5"/>
  <c r="Q52" i="5"/>
  <c r="Q17" i="5"/>
  <c r="Q59" i="5"/>
  <c r="Q66" i="5"/>
  <c r="Q31" i="5"/>
  <c r="Q45" i="5"/>
  <c r="R11" i="1"/>
  <c r="R26" i="1"/>
  <c r="P19" i="8"/>
  <c r="P33" i="8"/>
  <c r="P26" i="8"/>
  <c r="P11" i="8"/>
  <c r="P22" i="4"/>
  <c r="P7" i="4"/>
  <c r="P10" i="4"/>
  <c r="P18" i="4"/>
  <c r="R40" i="2"/>
  <c r="R21" i="2"/>
  <c r="R16" i="2"/>
  <c r="R36" i="2"/>
  <c r="R14" i="2"/>
  <c r="R39" i="1"/>
  <c r="R10" i="1"/>
  <c r="R42" i="1"/>
  <c r="R17" i="1"/>
  <c r="P21" i="4"/>
  <c r="P17" i="4"/>
  <c r="P15" i="3"/>
  <c r="P13" i="3"/>
  <c r="P8" i="3"/>
  <c r="R24" i="2"/>
  <c r="P9" i="4"/>
  <c r="R30" i="1"/>
  <c r="P22" i="3"/>
  <c r="P7" i="3"/>
  <c r="P17" i="3"/>
  <c r="P20" i="3"/>
  <c r="P10" i="3"/>
  <c r="P11" i="3"/>
  <c r="R26" i="2"/>
  <c r="R45" i="1"/>
  <c r="R27" i="1"/>
  <c r="P27" i="4"/>
  <c r="P15" i="4"/>
  <c r="P19" i="4"/>
  <c r="P20" i="4"/>
  <c r="P14" i="4"/>
  <c r="P8" i="4"/>
  <c r="P26" i="4"/>
  <c r="P23" i="4"/>
  <c r="P11" i="4"/>
  <c r="P9" i="3"/>
  <c r="P25" i="3"/>
  <c r="P6" i="4"/>
  <c r="P16" i="4"/>
  <c r="P12" i="4"/>
  <c r="P13" i="4"/>
  <c r="P25" i="4"/>
  <c r="R40" i="1"/>
  <c r="R43" i="1"/>
  <c r="R41" i="1"/>
  <c r="R48" i="1"/>
  <c r="R16" i="1"/>
  <c r="R44" i="1"/>
  <c r="R19" i="1"/>
  <c r="R37" i="1"/>
  <c r="R24" i="1"/>
  <c r="R28" i="1"/>
  <c r="R18" i="1"/>
  <c r="R28" i="2"/>
  <c r="R12" i="2"/>
  <c r="R39" i="2"/>
  <c r="R22" i="2"/>
  <c r="R34" i="2"/>
  <c r="R33" i="2"/>
  <c r="R29" i="2"/>
  <c r="R30" i="2"/>
  <c r="R9" i="2"/>
  <c r="R11" i="2"/>
  <c r="R35" i="2"/>
  <c r="R37" i="2"/>
  <c r="P19" i="3"/>
  <c r="P18" i="3"/>
  <c r="P21" i="3"/>
  <c r="P12" i="3"/>
  <c r="P16" i="3"/>
  <c r="P6" i="3"/>
  <c r="P23" i="3"/>
  <c r="R7" i="2"/>
  <c r="R38" i="2"/>
  <c r="R31" i="2"/>
  <c r="R13" i="2"/>
  <c r="R32" i="2"/>
  <c r="R15" i="2"/>
  <c r="R25" i="2"/>
  <c r="R17" i="2"/>
  <c r="R8" i="2"/>
  <c r="R23" i="2"/>
  <c r="P24" i="4"/>
  <c r="P14" i="3"/>
  <c r="R19" i="2"/>
  <c r="R20" i="2"/>
  <c r="R18" i="2"/>
  <c r="R27" i="2"/>
  <c r="R10" i="2"/>
  <c r="R8" i="1"/>
  <c r="R23" i="1"/>
  <c r="R9" i="1"/>
  <c r="R21" i="1"/>
  <c r="R46" i="1"/>
  <c r="R13" i="1"/>
  <c r="R22" i="1"/>
  <c r="R31" i="1"/>
  <c r="R15" i="1"/>
  <c r="R50" i="1"/>
  <c r="R6" i="1"/>
  <c r="R38" i="1"/>
  <c r="R36" i="1"/>
  <c r="R14" i="1"/>
</calcChain>
</file>

<file path=xl/sharedStrings.xml><?xml version="1.0" encoding="utf-8"?>
<sst xmlns="http://schemas.openxmlformats.org/spreadsheetml/2006/main" count="916" uniqueCount="169">
  <si>
    <t>Družstva</t>
  </si>
  <si>
    <t>JMÉNO</t>
  </si>
  <si>
    <t>ŠKOLA</t>
  </si>
  <si>
    <t>koule</t>
  </si>
  <si>
    <t>body</t>
  </si>
  <si>
    <t>míček</t>
  </si>
  <si>
    <t>60m</t>
  </si>
  <si>
    <t>výška</t>
  </si>
  <si>
    <t>dálka</t>
  </si>
  <si>
    <t>1000 m</t>
  </si>
  <si>
    <t>celkem</t>
  </si>
  <si>
    <t>:</t>
  </si>
  <si>
    <t>soutěž družstev</t>
  </si>
  <si>
    <t>800 m</t>
  </si>
  <si>
    <t>Mladší žáci - okresní kolo atletického čtyřboje ZŠ</t>
  </si>
  <si>
    <t xml:space="preserve"> 24. 9. 2019 Turnov</t>
  </si>
  <si>
    <t>Mladší žákyně - okresní kolo atletického čtyřboje ZŠ</t>
  </si>
  <si>
    <t>600 m</t>
  </si>
  <si>
    <t>Starší žáci - krajské kolo atletického čtyřboje ZŠ</t>
  </si>
  <si>
    <t>Turnov 15. 10 .2019</t>
  </si>
  <si>
    <t>Starší žákyně - krajské kolo atletického čtyřboje ZŠ</t>
  </si>
  <si>
    <t>15. 10. 2019 Turnov</t>
  </si>
  <si>
    <t>Turnov  15. 10. 2019</t>
  </si>
  <si>
    <t>Bakrlík Matyáš</t>
  </si>
  <si>
    <t>Bárta Samuel</t>
  </si>
  <si>
    <t>Bárta Tomáš</t>
  </si>
  <si>
    <t>Bím Matyáš</t>
  </si>
  <si>
    <t>Bobek Antonín</t>
  </si>
  <si>
    <t>Černohorský Jan</t>
  </si>
  <si>
    <t>Čihula Samuel</t>
  </si>
  <si>
    <t>ČURDA Nikola</t>
  </si>
  <si>
    <t>Drbohlav Matěj</t>
  </si>
  <si>
    <t>Drbohlav Mikuláš</t>
  </si>
  <si>
    <t>Drbola Jan</t>
  </si>
  <si>
    <t>Erdenesuvd Tsend Ayusch</t>
  </si>
  <si>
    <t>HANZLÍČEK Josef</t>
  </si>
  <si>
    <t>Hejduk Václav</t>
  </si>
  <si>
    <t>Horal Krištof</t>
  </si>
  <si>
    <t>Hrábek Jaroslav</t>
  </si>
  <si>
    <t>Hrubý Tomáš</t>
  </si>
  <si>
    <t>Jandák Jiří</t>
  </si>
  <si>
    <t>Jenčík Jacob</t>
  </si>
  <si>
    <t>Karásek Miroslav</t>
  </si>
  <si>
    <t>Klíma Vladan</t>
  </si>
  <si>
    <t>Krpač Jakub</t>
  </si>
  <si>
    <t>Kurilla Mikoláš</t>
  </si>
  <si>
    <t>Lietava Štěpán</t>
  </si>
  <si>
    <t>Marek Sebastian</t>
  </si>
  <si>
    <t>Marek Vojtěch</t>
  </si>
  <si>
    <t>Müller Tomáš</t>
  </si>
  <si>
    <t>Nosál Kamil</t>
  </si>
  <si>
    <t>Pěnička Jakub</t>
  </si>
  <si>
    <t>Richter Jakub</t>
  </si>
  <si>
    <t>Schaffer Jáchym</t>
  </si>
  <si>
    <t>Schmidt Michal</t>
  </si>
  <si>
    <t>Stehlík Miroslav</t>
  </si>
  <si>
    <t>Steiner Jan</t>
  </si>
  <si>
    <t>ŠKALOUD Jakub</t>
  </si>
  <si>
    <t>Šmíd Roman</t>
  </si>
  <si>
    <t>Švarc Jakub</t>
  </si>
  <si>
    <t>Tíma Michal</t>
  </si>
  <si>
    <t>Topinka Adam</t>
  </si>
  <si>
    <t>Třešňák Jindřich</t>
  </si>
  <si>
    <t>VOPAT  Matěj</t>
  </si>
  <si>
    <t>Vrátil Ivo</t>
  </si>
  <si>
    <t>Wrona Pavel</t>
  </si>
  <si>
    <t>ZÁMEČNÍK Ondřej</t>
  </si>
  <si>
    <t>Zetek Filip</t>
  </si>
  <si>
    <t>ZŠ Ještědská Liberec</t>
  </si>
  <si>
    <t>ZŠ 28. října Turnov</t>
  </si>
  <si>
    <t>ZŠ Arbesova Jablonec nad Nisou</t>
  </si>
  <si>
    <t>ZŠ Vysoké n/J</t>
  </si>
  <si>
    <t>ZŠ Mozartova Jablonec n/N</t>
  </si>
  <si>
    <t>ZŠ Skálova Turnov</t>
  </si>
  <si>
    <t>ZŠ Stráž pod Ralskem</t>
  </si>
  <si>
    <t>ZŠ Cvikov</t>
  </si>
  <si>
    <t>ZŠ Komenského Český Dub</t>
  </si>
  <si>
    <t>Andrlová Lea</t>
  </si>
  <si>
    <t>Bakešová Adéla</t>
  </si>
  <si>
    <t>Beránková Veronika</t>
  </si>
  <si>
    <t>Burianová Hana</t>
  </si>
  <si>
    <t>Dvorská Karolína</t>
  </si>
  <si>
    <t>FEILHAUEROVÁ Ema</t>
  </si>
  <si>
    <t>Hrdličková Kateřina</t>
  </si>
  <si>
    <t>Jakouběová Michaela</t>
  </si>
  <si>
    <t>Jiroušová Kristýna</t>
  </si>
  <si>
    <t>Johnová Nela</t>
  </si>
  <si>
    <t>Klierová Kristýna</t>
  </si>
  <si>
    <t>KOHOUTKOVÁ Kristýna</t>
  </si>
  <si>
    <t>Krykorková Kateřina</t>
  </si>
  <si>
    <t>Krykorková Tereza</t>
  </si>
  <si>
    <t>KUMSTÁTOVÁ  Pavla</t>
  </si>
  <si>
    <t>Kunertová Sára</t>
  </si>
  <si>
    <t>Kupcová Ema</t>
  </si>
  <si>
    <t>Lotová Magdalena</t>
  </si>
  <si>
    <t>Marková Veronika</t>
  </si>
  <si>
    <t>Mikulová Anna Zdena</t>
  </si>
  <si>
    <t>Náhlovská Nicol</t>
  </si>
  <si>
    <t>Sedlická Aneta</t>
  </si>
  <si>
    <t>Soukupová Elizabeth</t>
  </si>
  <si>
    <t>Stolarzová Kristýna</t>
  </si>
  <si>
    <t>Svobodová Anna</t>
  </si>
  <si>
    <t>Šimonová Anna</t>
  </si>
  <si>
    <t>Štemberová Barbora</t>
  </si>
  <si>
    <t>Štěpánková Běla</t>
  </si>
  <si>
    <t>Válková Tereza</t>
  </si>
  <si>
    <t>Vaňková Julie</t>
  </si>
  <si>
    <t>Vaškovská Michaela</t>
  </si>
  <si>
    <t>VAŠKŮ Kateřina</t>
  </si>
  <si>
    <t>Všetečková Lucie</t>
  </si>
  <si>
    <t>Wienerová Veronika</t>
  </si>
  <si>
    <t>ZŠ Dobiášova Liberec</t>
  </si>
  <si>
    <t>ZŠ Jilemnice Komenského</t>
  </si>
  <si>
    <t>ZŠ U Lesa Nový Bor</t>
  </si>
  <si>
    <t>Bárta Filip</t>
  </si>
  <si>
    <t>Belda Michal</t>
  </si>
  <si>
    <t>Bláha Dominik</t>
  </si>
  <si>
    <t>Bříza Miroslav</t>
  </si>
  <si>
    <t>Buchta Antonín</t>
  </si>
  <si>
    <t>Bydžovský Oliver</t>
  </si>
  <si>
    <t>Doležal Jiří</t>
  </si>
  <si>
    <t>Dufek Jan</t>
  </si>
  <si>
    <t>Franeta Msrco</t>
  </si>
  <si>
    <t>Hoffman Jan</t>
  </si>
  <si>
    <t>Hrdina Jáchym</t>
  </si>
  <si>
    <t>Jandík Jakub</t>
  </si>
  <si>
    <t>Jegynák Daniel</t>
  </si>
  <si>
    <t>Macháček Karel</t>
  </si>
  <si>
    <t>Novák Vojtěch</t>
  </si>
  <si>
    <t>Pernička Tomáš</t>
  </si>
  <si>
    <t>Smutný Jakub</t>
  </si>
  <si>
    <t>Šorm Matěj</t>
  </si>
  <si>
    <t>Šourek Martin</t>
  </si>
  <si>
    <t>Tarnai František</t>
  </si>
  <si>
    <t>ZŠ TGM Lomnice n. P.</t>
  </si>
  <si>
    <t>ZŠ Tanvald Sportovní</t>
  </si>
  <si>
    <t>ZŠ Lada Česká Lípa</t>
  </si>
  <si>
    <t>Csizmaziová Jana</t>
  </si>
  <si>
    <t>Drobná Natali</t>
  </si>
  <si>
    <t>Fučiková Anna</t>
  </si>
  <si>
    <t>Hanušová Melanie</t>
  </si>
  <si>
    <t>Jarošová Tereza</t>
  </si>
  <si>
    <t>Klimentová Anna</t>
  </si>
  <si>
    <t>Kvítková Kristýna</t>
  </si>
  <si>
    <t>Laurýnová Natálie</t>
  </si>
  <si>
    <t>Marková Aneta</t>
  </si>
  <si>
    <t>Marková Tereza</t>
  </si>
  <si>
    <t>Masopustová Nela</t>
  </si>
  <si>
    <t>Nepimachová Lucie</t>
  </si>
  <si>
    <t>Nováková Jarmila</t>
  </si>
  <si>
    <t>Peštová Daniela</t>
  </si>
  <si>
    <t>Plecháčová Andrea</t>
  </si>
  <si>
    <t>Plecháčová Tereza</t>
  </si>
  <si>
    <t>Pulkrábková Viktorie</t>
  </si>
  <si>
    <t>Trosbergová Elen</t>
  </si>
  <si>
    <t>Vaňourková Sára</t>
  </si>
  <si>
    <t>Vernerová Veronika</t>
  </si>
  <si>
    <t>#</t>
  </si>
  <si>
    <t>Jednotlivci</t>
  </si>
  <si>
    <t>jednotlivci</t>
  </si>
  <si>
    <t>družstva</t>
  </si>
  <si>
    <t>Pořadí mladší žáci</t>
  </si>
  <si>
    <t>Pořadí starší žákyně</t>
  </si>
  <si>
    <r>
      <t xml:space="preserve">Rulcová Stella </t>
    </r>
    <r>
      <rPr>
        <b/>
        <sz val="10"/>
        <rFont val="Arial CE"/>
        <charset val="238"/>
      </rPr>
      <t>MS</t>
    </r>
  </si>
  <si>
    <r>
      <t xml:space="preserve">Pospíšilová Kateřina </t>
    </r>
    <r>
      <rPr>
        <b/>
        <sz val="10"/>
        <rFont val="Arial CE"/>
        <charset val="238"/>
      </rPr>
      <t>MS</t>
    </r>
  </si>
  <si>
    <t>Pořadí mladší žákyně</t>
  </si>
  <si>
    <t>Pořadí starší žáci</t>
  </si>
  <si>
    <t>Pořadí celkem:  1.</t>
  </si>
  <si>
    <t>Pořadí celkem: 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</si>
</sst>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8"/>
      <name val="Arial CE"/>
      <family val="2"/>
      <charset val="238"/>
    </font>
    <font>
      <b/>
      <sz val="16"/>
      <name val="Arial CE"/>
      <charset val="238"/>
    </font>
    <font>
      <b/>
      <sz val="12"/>
      <name val="Arial CE"/>
      <family val="2"/>
      <charset val="238"/>
    </font>
    <font>
      <b/>
      <sz val="10"/>
      <color rgb="FFFFFFFF"/>
      <name val="Arial CE"/>
      <family val="2"/>
      <charset val="238"/>
    </font>
    <font>
      <sz val="10"/>
      <name val="Arial CE"/>
      <charset val="238"/>
    </font>
    <font>
      <sz val="10"/>
      <color rgb="FF000000"/>
      <name val="Arial CE"/>
      <charset val="238"/>
    </font>
    <font>
      <b/>
      <sz val="10"/>
      <color rgb="FF000000"/>
      <name val="Arial CE"/>
      <family val="2"/>
      <charset val="238"/>
    </font>
    <font>
      <b/>
      <sz val="10"/>
      <color rgb="FF000000"/>
      <name val="Arial CE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rgb="FFFFFFFF"/>
      <name val="Arial CE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</font>
    <font>
      <b/>
      <sz val="10"/>
      <color theme="1"/>
      <name val="Arial CE"/>
      <charset val="238"/>
    </font>
    <font>
      <b/>
      <sz val="10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 Blac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NumberFormat="1"/>
    <xf numFmtId="14" fontId="3" fillId="0" borderId="0" xfId="0" applyNumberFormat="1" applyFont="1"/>
    <xf numFmtId="14" fontId="3" fillId="0" borderId="0" xfId="0" applyNumberFormat="1" applyFont="1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6" fillId="0" borderId="1" xfId="0" applyNumberFormat="1" applyFont="1" applyFill="1" applyBorder="1"/>
    <xf numFmtId="2" fontId="6" fillId="0" borderId="1" xfId="0" applyNumberFormat="1" applyFont="1" applyFill="1" applyBorder="1" applyProtection="1">
      <protection locked="0"/>
    </xf>
    <xf numFmtId="1" fontId="6" fillId="0" borderId="1" xfId="0" applyNumberFormat="1" applyFont="1" applyFill="1" applyBorder="1"/>
    <xf numFmtId="0" fontId="6" fillId="0" borderId="1" xfId="0" applyFont="1" applyFill="1" applyBorder="1" applyProtection="1">
      <protection locked="0"/>
    </xf>
    <xf numFmtId="1" fontId="6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1" fontId="8" fillId="0" borderId="1" xfId="0" applyNumberFormat="1" applyFont="1" applyFill="1" applyBorder="1"/>
    <xf numFmtId="0" fontId="2" fillId="0" borderId="0" xfId="0" applyFont="1"/>
    <xf numFmtId="0" fontId="3" fillId="0" borderId="0" xfId="0" applyFont="1"/>
    <xf numFmtId="0" fontId="9" fillId="0" borderId="0" xfId="0" applyFont="1" applyAlignment="1">
      <alignment horizontal="left"/>
    </xf>
    <xf numFmtId="2" fontId="5" fillId="0" borderId="1" xfId="0" applyNumberFormat="1" applyFont="1" applyFill="1" applyBorder="1"/>
    <xf numFmtId="0" fontId="5" fillId="0" borderId="1" xfId="0" applyFont="1" applyFill="1" applyBorder="1"/>
    <xf numFmtId="1" fontId="5" fillId="0" borderId="1" xfId="0" applyNumberFormat="1" applyFont="1" applyFill="1" applyBorder="1"/>
    <xf numFmtId="0" fontId="10" fillId="0" borderId="1" xfId="0" applyFont="1" applyFill="1" applyBorder="1" applyAlignment="1"/>
    <xf numFmtId="1" fontId="5" fillId="0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/>
    <xf numFmtId="2" fontId="12" fillId="0" borderId="7" xfId="0" applyNumberFormat="1" applyFont="1" applyFill="1" applyBorder="1"/>
    <xf numFmtId="0" fontId="11" fillId="0" borderId="1" xfId="0" applyFont="1" applyFill="1" applyBorder="1"/>
    <xf numFmtId="0" fontId="5" fillId="0" borderId="1" xfId="0" applyFont="1" applyFill="1" applyBorder="1" applyProtection="1">
      <protection locked="0"/>
    </xf>
    <xf numFmtId="0" fontId="10" fillId="0" borderId="1" xfId="0" applyFont="1" applyFill="1" applyBorder="1"/>
    <xf numFmtId="0" fontId="5" fillId="0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/>
    </xf>
    <xf numFmtId="0" fontId="12" fillId="0" borderId="7" xfId="0" applyFont="1" applyFill="1" applyBorder="1"/>
    <xf numFmtId="2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/>
    <xf numFmtId="0" fontId="15" fillId="0" borderId="7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1" fontId="6" fillId="3" borderId="1" xfId="0" applyNumberFormat="1" applyFont="1" applyFill="1" applyBorder="1"/>
    <xf numFmtId="1" fontId="7" fillId="3" borderId="1" xfId="0" applyNumberFormat="1" applyFont="1" applyFill="1" applyBorder="1"/>
    <xf numFmtId="1" fontId="8" fillId="3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3" borderId="1" xfId="0" applyFont="1" applyFill="1" applyBorder="1"/>
    <xf numFmtId="1" fontId="5" fillId="3" borderId="1" xfId="0" applyNumberFormat="1" applyFont="1" applyFill="1" applyBorder="1"/>
    <xf numFmtId="1" fontId="11" fillId="3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4" fillId="3" borderId="1" xfId="1" applyFon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5" borderId="1" xfId="0" applyFill="1" applyBorder="1"/>
    <xf numFmtId="0" fontId="17" fillId="4" borderId="1" xfId="0" applyFont="1" applyFill="1" applyBorder="1" applyAlignment="1">
      <alignment horizontal="center"/>
    </xf>
    <xf numFmtId="0" fontId="0" fillId="0" borderId="0" xfId="0" applyFill="1"/>
    <xf numFmtId="1" fontId="18" fillId="3" borderId="1" xfId="0" applyNumberFormat="1" applyFont="1" applyFill="1" applyBorder="1"/>
    <xf numFmtId="1" fontId="19" fillId="0" borderId="1" xfId="0" applyNumberFormat="1" applyFont="1" applyFill="1" applyBorder="1"/>
    <xf numFmtId="0" fontId="20" fillId="0" borderId="7" xfId="0" applyFont="1" applyFill="1" applyBorder="1"/>
    <xf numFmtId="1" fontId="19" fillId="3" borderId="1" xfId="0" applyNumberFormat="1" applyFont="1" applyFill="1" applyBorder="1"/>
    <xf numFmtId="0" fontId="21" fillId="3" borderId="1" xfId="0" applyFont="1" applyFill="1" applyBorder="1"/>
    <xf numFmtId="0" fontId="21" fillId="3" borderId="1" xfId="0" applyFont="1" applyFill="1" applyBorder="1" applyAlignment="1">
      <alignment horizontal="left"/>
    </xf>
    <xf numFmtId="0" fontId="21" fillId="0" borderId="1" xfId="0" applyFont="1" applyFill="1" applyBorder="1" applyProtection="1">
      <protection locked="0"/>
    </xf>
    <xf numFmtId="1" fontId="21" fillId="3" borderId="1" xfId="0" applyNumberFormat="1" applyFont="1" applyFill="1" applyBorder="1"/>
    <xf numFmtId="2" fontId="21" fillId="0" borderId="1" xfId="0" applyNumberFormat="1" applyFont="1" applyFill="1" applyBorder="1"/>
    <xf numFmtId="1" fontId="21" fillId="0" borderId="1" xfId="0" applyNumberFormat="1" applyFont="1" applyFill="1" applyBorder="1" applyAlignment="1">
      <alignment horizontal="right"/>
    </xf>
    <xf numFmtId="1" fontId="22" fillId="0" borderId="1" xfId="0" applyNumberFormat="1" applyFont="1" applyFill="1" applyBorder="1"/>
    <xf numFmtId="0" fontId="23" fillId="0" borderId="7" xfId="0" applyFont="1" applyFill="1" applyBorder="1"/>
    <xf numFmtId="0" fontId="6" fillId="0" borderId="1" xfId="0" applyFont="1" applyFill="1" applyBorder="1" applyAlignment="1">
      <alignment horizontal="left"/>
    </xf>
    <xf numFmtId="1" fontId="16" fillId="0" borderId="0" xfId="0" applyNumberFormat="1" applyFont="1"/>
    <xf numFmtId="0" fontId="16" fillId="0" borderId="0" xfId="0" applyFont="1"/>
    <xf numFmtId="1" fontId="16" fillId="0" borderId="1" xfId="0" applyNumberFormat="1" applyFont="1" applyBorder="1"/>
    <xf numFmtId="0" fontId="18" fillId="0" borderId="1" xfId="0" applyFont="1" applyFill="1" applyBorder="1" applyAlignment="1">
      <alignment horizontal="center"/>
    </xf>
    <xf numFmtId="0" fontId="21" fillId="0" borderId="1" xfId="0" applyFont="1" applyFill="1" applyBorder="1"/>
    <xf numFmtId="1" fontId="21" fillId="0" borderId="1" xfId="0" applyNumberFormat="1" applyFont="1" applyFill="1" applyBorder="1"/>
    <xf numFmtId="0" fontId="23" fillId="0" borderId="1" xfId="0" applyFont="1" applyFill="1" applyBorder="1"/>
    <xf numFmtId="2" fontId="20" fillId="0" borderId="7" xfId="0" applyNumberFormat="1" applyFont="1" applyFill="1" applyBorder="1"/>
    <xf numFmtId="0" fontId="19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right"/>
    </xf>
    <xf numFmtId="1" fontId="18" fillId="0" borderId="1" xfId="0" applyNumberFormat="1" applyFont="1" applyFill="1" applyBorder="1"/>
    <xf numFmtId="0" fontId="21" fillId="0" borderId="1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7" fillId="6" borderId="1" xfId="0" applyNumberFormat="1" applyFont="1" applyFill="1" applyBorder="1"/>
    <xf numFmtId="0" fontId="24" fillId="3" borderId="1" xfId="0" applyFont="1" applyFill="1" applyBorder="1"/>
    <xf numFmtId="1" fontId="16" fillId="7" borderId="0" xfId="0" applyNumberFormat="1" applyFont="1" applyFill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F9" sqref="F9"/>
    </sheetView>
  </sheetViews>
  <sheetFormatPr defaultRowHeight="15" x14ac:dyDescent="0.25"/>
  <cols>
    <col min="1" max="1" width="3.42578125" customWidth="1"/>
    <col min="2" max="2" width="21.140625" customWidth="1"/>
    <col min="3" max="3" width="26.28515625" customWidth="1"/>
    <col min="4" max="13" width="6.7109375" customWidth="1"/>
    <col min="14" max="14" width="2.85546875" customWidth="1"/>
    <col min="15" max="15" width="1.42578125" customWidth="1"/>
    <col min="16" max="16" width="5" customWidth="1"/>
    <col min="17" max="18" width="6.7109375" customWidth="1"/>
  </cols>
  <sheetData>
    <row r="1" spans="1:18" ht="23.25" x14ac:dyDescent="0.35">
      <c r="A1" s="1" t="s">
        <v>18</v>
      </c>
      <c r="C1" s="2"/>
      <c r="E1" s="3"/>
      <c r="G1" s="3"/>
      <c r="I1" s="3"/>
      <c r="K1" s="83" t="s">
        <v>158</v>
      </c>
      <c r="L1" s="83"/>
      <c r="M1" s="83"/>
      <c r="N1" s="83"/>
      <c r="O1" s="83"/>
      <c r="P1" s="83"/>
    </row>
    <row r="2" spans="1:18" x14ac:dyDescent="0.25">
      <c r="C2" s="2"/>
      <c r="E2" s="3"/>
      <c r="G2" s="3"/>
      <c r="I2" s="3"/>
      <c r="K2" s="3"/>
      <c r="N2" s="4"/>
      <c r="O2" s="3"/>
    </row>
    <row r="3" spans="1:18" ht="15.75" x14ac:dyDescent="0.25">
      <c r="A3" s="5"/>
      <c r="B3" s="6" t="s">
        <v>19</v>
      </c>
      <c r="C3" s="6"/>
      <c r="E3" s="3"/>
      <c r="G3" s="3"/>
      <c r="I3" s="3"/>
      <c r="K3" s="3"/>
      <c r="N3" s="4"/>
      <c r="O3" s="3"/>
    </row>
    <row r="5" spans="1:18" x14ac:dyDescent="0.25">
      <c r="A5" s="55" t="s">
        <v>157</v>
      </c>
      <c r="B5" s="8" t="s">
        <v>1</v>
      </c>
      <c r="C5" s="8" t="s">
        <v>2</v>
      </c>
      <c r="D5" s="8" t="s">
        <v>3</v>
      </c>
      <c r="E5" s="9" t="s">
        <v>4</v>
      </c>
      <c r="F5" s="8" t="s">
        <v>5</v>
      </c>
      <c r="G5" s="9" t="s">
        <v>4</v>
      </c>
      <c r="H5" s="8" t="s">
        <v>6</v>
      </c>
      <c r="I5" s="9" t="s">
        <v>4</v>
      </c>
      <c r="J5" s="8" t="s">
        <v>7</v>
      </c>
      <c r="K5" s="9" t="s">
        <v>4</v>
      </c>
      <c r="L5" s="8" t="s">
        <v>8</v>
      </c>
      <c r="M5" s="9" t="s">
        <v>4</v>
      </c>
      <c r="N5" s="84" t="s">
        <v>9</v>
      </c>
      <c r="O5" s="85"/>
      <c r="P5" s="86"/>
      <c r="Q5" s="9" t="s">
        <v>4</v>
      </c>
      <c r="R5" s="8" t="s">
        <v>10</v>
      </c>
    </row>
    <row r="6" spans="1:18" x14ac:dyDescent="0.25">
      <c r="A6" s="78">
        <v>1</v>
      </c>
      <c r="B6" s="39" t="s">
        <v>26</v>
      </c>
      <c r="C6" s="40" t="s">
        <v>70</v>
      </c>
      <c r="D6" s="10">
        <v>12.08</v>
      </c>
      <c r="E6" s="41">
        <f t="shared" ref="E6:E50" si="0">IF(D6&lt;1.5,,IF(D6&lt;1.5,,SUM(51.39*(POWER((D6-1.5),1.05)))))</f>
        <v>611.77055296315018</v>
      </c>
      <c r="F6" s="17"/>
      <c r="G6" s="41">
        <f t="shared" ref="G6:G50" si="1">IF(F6&lt;10,,IF(F6&lt;10,,SUM(5.33*(POWER((F6-10),1.1)))))</f>
        <v>0</v>
      </c>
      <c r="H6" s="10">
        <v>7.83</v>
      </c>
      <c r="I6" s="41">
        <f t="shared" ref="I6:I50" si="2">IF(H6&lt;0.1,,IF(H6&gt;11.5,,SUM(58.015*(POWER((11.5-H6),1.81)))))</f>
        <v>610.35973090228458</v>
      </c>
      <c r="J6" s="12">
        <v>148</v>
      </c>
      <c r="K6" s="41">
        <f t="shared" ref="K6:K50" si="3">IF(J6&lt;75,,IF(J6&lt;75,,SUM(0.8465*(POWER((J6-75),1.42)))))</f>
        <v>374.58072320981819</v>
      </c>
      <c r="L6" s="13"/>
      <c r="M6" s="41">
        <f t="shared" ref="M6:M50" si="4">IF(L6&lt;220,,IF(L6&lt;220,,SUM(0.14354*(POWER((L6-220),1.4)))))</f>
        <v>0</v>
      </c>
      <c r="N6" s="14">
        <v>3</v>
      </c>
      <c r="O6" s="15" t="s">
        <v>11</v>
      </c>
      <c r="P6" s="16">
        <v>10.4</v>
      </c>
      <c r="Q6" s="41">
        <f t="shared" ref="Q6:Q50" si="5">IF((N6*60+P6)&lt;0.1,,IF((N6*60+P6)&gt;305.5,,SUM(0.08713*(POWER((305.5-(N6*60+P6)),1.85)))))</f>
        <v>566.44410670641548</v>
      </c>
      <c r="R6" s="42">
        <f t="shared" ref="R6:R50" si="6">SUM(E6,G6,I6,K6,M6,Q6)</f>
        <v>2163.1551137816682</v>
      </c>
    </row>
    <row r="7" spans="1:18" x14ac:dyDescent="0.25">
      <c r="A7" s="78">
        <v>2</v>
      </c>
      <c r="B7" s="54" t="s">
        <v>60</v>
      </c>
      <c r="C7" s="54" t="s">
        <v>75</v>
      </c>
      <c r="D7" s="13">
        <v>9.99</v>
      </c>
      <c r="E7" s="41">
        <f t="shared" si="0"/>
        <v>485.54746655392523</v>
      </c>
      <c r="F7" s="10"/>
      <c r="G7" s="41">
        <f t="shared" si="1"/>
        <v>0</v>
      </c>
      <c r="H7" s="10">
        <v>7.92</v>
      </c>
      <c r="I7" s="41">
        <f t="shared" si="2"/>
        <v>583.53723713543468</v>
      </c>
      <c r="J7" s="12"/>
      <c r="K7" s="41">
        <f t="shared" si="3"/>
        <v>0</v>
      </c>
      <c r="L7" s="13">
        <v>533</v>
      </c>
      <c r="M7" s="41">
        <f t="shared" si="4"/>
        <v>447.44021444134074</v>
      </c>
      <c r="N7" s="14">
        <v>3</v>
      </c>
      <c r="O7" s="15" t="s">
        <v>11</v>
      </c>
      <c r="P7" s="16">
        <v>8.6999999999999993</v>
      </c>
      <c r="Q7" s="41">
        <f t="shared" si="5"/>
        <v>582.0187463815023</v>
      </c>
      <c r="R7" s="42">
        <f t="shared" si="6"/>
        <v>2098.5436645122027</v>
      </c>
    </row>
    <row r="8" spans="1:18" x14ac:dyDescent="0.25">
      <c r="A8" s="78">
        <v>3</v>
      </c>
      <c r="B8" s="39" t="s">
        <v>31</v>
      </c>
      <c r="C8" s="40" t="s">
        <v>70</v>
      </c>
      <c r="D8" s="13"/>
      <c r="E8" s="41">
        <f t="shared" si="0"/>
        <v>0</v>
      </c>
      <c r="F8" s="10">
        <v>60.08</v>
      </c>
      <c r="G8" s="41">
        <f t="shared" si="1"/>
        <v>394.78256210443448</v>
      </c>
      <c r="H8" s="10">
        <v>8.11</v>
      </c>
      <c r="I8" s="41">
        <f t="shared" si="2"/>
        <v>528.69079661762873</v>
      </c>
      <c r="J8" s="12"/>
      <c r="K8" s="41">
        <f t="shared" si="3"/>
        <v>0</v>
      </c>
      <c r="L8" s="13">
        <v>530</v>
      </c>
      <c r="M8" s="41">
        <f t="shared" si="4"/>
        <v>441.44775573706136</v>
      </c>
      <c r="N8" s="14">
        <v>3</v>
      </c>
      <c r="O8" s="15" t="s">
        <v>11</v>
      </c>
      <c r="P8" s="16">
        <v>1.4</v>
      </c>
      <c r="Q8" s="41">
        <f t="shared" si="5"/>
        <v>651.09672341767066</v>
      </c>
      <c r="R8" s="42">
        <f t="shared" si="6"/>
        <v>2016.0178378767951</v>
      </c>
    </row>
    <row r="9" spans="1:18" x14ac:dyDescent="0.25">
      <c r="A9" s="78">
        <v>4</v>
      </c>
      <c r="B9" s="39" t="s">
        <v>35</v>
      </c>
      <c r="C9" s="40" t="s">
        <v>72</v>
      </c>
      <c r="D9" s="13"/>
      <c r="E9" s="41">
        <f t="shared" si="0"/>
        <v>0</v>
      </c>
      <c r="F9" s="10">
        <v>60.15</v>
      </c>
      <c r="G9" s="41">
        <f t="shared" si="1"/>
        <v>395.38959846367231</v>
      </c>
      <c r="H9" s="10">
        <v>7.84</v>
      </c>
      <c r="I9" s="41">
        <f t="shared" si="2"/>
        <v>607.3528323658719</v>
      </c>
      <c r="J9" s="12">
        <v>156</v>
      </c>
      <c r="K9" s="41">
        <f t="shared" si="3"/>
        <v>434.18587343803136</v>
      </c>
      <c r="L9" s="13"/>
      <c r="M9" s="41">
        <f t="shared" si="4"/>
        <v>0</v>
      </c>
      <c r="N9" s="14">
        <v>3</v>
      </c>
      <c r="O9" s="15" t="s">
        <v>11</v>
      </c>
      <c r="P9" s="16">
        <v>10.7</v>
      </c>
      <c r="Q9" s="41">
        <f t="shared" si="5"/>
        <v>563.71579924516209</v>
      </c>
      <c r="R9" s="42">
        <f t="shared" si="6"/>
        <v>2000.6441035127377</v>
      </c>
    </row>
    <row r="10" spans="1:18" x14ac:dyDescent="0.25">
      <c r="A10" s="78">
        <v>5</v>
      </c>
      <c r="B10" s="39" t="s">
        <v>53</v>
      </c>
      <c r="C10" s="40" t="s">
        <v>75</v>
      </c>
      <c r="D10" s="13"/>
      <c r="E10" s="41">
        <f t="shared" si="0"/>
        <v>0</v>
      </c>
      <c r="F10" s="10">
        <v>71.91</v>
      </c>
      <c r="G10" s="41">
        <f t="shared" si="1"/>
        <v>498.49877272447799</v>
      </c>
      <c r="H10" s="10">
        <v>7.71</v>
      </c>
      <c r="I10" s="41">
        <f t="shared" si="2"/>
        <v>646.95975646663226</v>
      </c>
      <c r="J10" s="12">
        <v>156</v>
      </c>
      <c r="K10" s="41">
        <f t="shared" si="3"/>
        <v>434.18587343803136</v>
      </c>
      <c r="L10" s="13"/>
      <c r="M10" s="41">
        <f t="shared" si="4"/>
        <v>0</v>
      </c>
      <c r="N10" s="14">
        <v>3</v>
      </c>
      <c r="O10" s="15" t="s">
        <v>11</v>
      </c>
      <c r="P10" s="16">
        <v>35.1</v>
      </c>
      <c r="Q10" s="41">
        <f t="shared" si="5"/>
        <v>362.30915690278789</v>
      </c>
      <c r="R10" s="42">
        <f t="shared" si="6"/>
        <v>1941.9535595319296</v>
      </c>
    </row>
    <row r="11" spans="1:18" x14ac:dyDescent="0.25">
      <c r="A11" s="78">
        <v>6</v>
      </c>
      <c r="B11" s="39" t="s">
        <v>43</v>
      </c>
      <c r="C11" s="40" t="s">
        <v>71</v>
      </c>
      <c r="D11" s="13">
        <v>9.9</v>
      </c>
      <c r="E11" s="41">
        <f t="shared" si="0"/>
        <v>480.14440007292131</v>
      </c>
      <c r="F11" s="10"/>
      <c r="G11" s="41">
        <f t="shared" si="1"/>
        <v>0</v>
      </c>
      <c r="H11" s="10">
        <v>8.67</v>
      </c>
      <c r="I11" s="41">
        <f t="shared" si="2"/>
        <v>381.3060928535063</v>
      </c>
      <c r="J11" s="12">
        <v>156</v>
      </c>
      <c r="K11" s="41">
        <f t="shared" si="3"/>
        <v>434.18587343803136</v>
      </c>
      <c r="L11" s="13"/>
      <c r="M11" s="41">
        <f t="shared" si="4"/>
        <v>0</v>
      </c>
      <c r="N11" s="14">
        <v>3</v>
      </c>
      <c r="O11" s="15" t="s">
        <v>11</v>
      </c>
      <c r="P11" s="16">
        <v>20.02</v>
      </c>
      <c r="Q11" s="41">
        <f t="shared" si="5"/>
        <v>481.98379637606075</v>
      </c>
      <c r="R11" s="42">
        <f t="shared" si="6"/>
        <v>1777.6201627405198</v>
      </c>
    </row>
    <row r="12" spans="1:18" x14ac:dyDescent="0.25">
      <c r="A12" s="78">
        <v>7</v>
      </c>
      <c r="B12" s="54" t="s">
        <v>64</v>
      </c>
      <c r="C12" s="54" t="s">
        <v>76</v>
      </c>
      <c r="D12" s="13">
        <v>9.93</v>
      </c>
      <c r="E12" s="41">
        <f t="shared" si="0"/>
        <v>481.94510215432985</v>
      </c>
      <c r="F12" s="10"/>
      <c r="G12" s="41">
        <f t="shared" si="1"/>
        <v>0</v>
      </c>
      <c r="H12" s="10">
        <v>8.39</v>
      </c>
      <c r="I12" s="41">
        <f t="shared" si="2"/>
        <v>452.3104282231302</v>
      </c>
      <c r="J12" s="12">
        <v>148</v>
      </c>
      <c r="K12" s="41">
        <f t="shared" si="3"/>
        <v>374.58072320981819</v>
      </c>
      <c r="L12" s="13"/>
      <c r="M12" s="41">
        <f t="shared" si="4"/>
        <v>0</v>
      </c>
      <c r="N12" s="14">
        <v>3</v>
      </c>
      <c r="O12" s="15" t="s">
        <v>11</v>
      </c>
      <c r="P12" s="16">
        <v>23.3</v>
      </c>
      <c r="Q12" s="41">
        <f t="shared" si="5"/>
        <v>454.62348965991498</v>
      </c>
      <c r="R12" s="42">
        <f t="shared" si="6"/>
        <v>1763.4597432471933</v>
      </c>
    </row>
    <row r="13" spans="1:18" x14ac:dyDescent="0.25">
      <c r="A13" s="78">
        <v>8</v>
      </c>
      <c r="B13" s="39" t="s">
        <v>30</v>
      </c>
      <c r="C13" s="40" t="s">
        <v>72</v>
      </c>
      <c r="D13" s="13">
        <v>10.55</v>
      </c>
      <c r="E13" s="41">
        <f t="shared" si="0"/>
        <v>519.22981914137313</v>
      </c>
      <c r="F13" s="10"/>
      <c r="G13" s="41">
        <f t="shared" si="1"/>
        <v>0</v>
      </c>
      <c r="H13" s="10">
        <v>7.96</v>
      </c>
      <c r="I13" s="41">
        <f t="shared" si="2"/>
        <v>571.78953275072854</v>
      </c>
      <c r="J13" s="12"/>
      <c r="K13" s="41">
        <f t="shared" si="3"/>
        <v>0</v>
      </c>
      <c r="L13" s="13">
        <v>544</v>
      </c>
      <c r="M13" s="41">
        <f t="shared" si="4"/>
        <v>469.60850763954483</v>
      </c>
      <c r="N13" s="14">
        <v>3</v>
      </c>
      <c r="O13" s="15" t="s">
        <v>11</v>
      </c>
      <c r="P13" s="16">
        <v>59.5</v>
      </c>
      <c r="Q13" s="41">
        <f t="shared" si="5"/>
        <v>202.45289658052931</v>
      </c>
      <c r="R13" s="42">
        <f t="shared" si="6"/>
        <v>1763.0807561121758</v>
      </c>
    </row>
    <row r="14" spans="1:18" x14ac:dyDescent="0.25">
      <c r="A14" s="78">
        <v>9</v>
      </c>
      <c r="B14" s="39" t="s">
        <v>27</v>
      </c>
      <c r="C14" s="40" t="s">
        <v>68</v>
      </c>
      <c r="D14" s="13">
        <v>10.85</v>
      </c>
      <c r="E14" s="41">
        <f t="shared" si="0"/>
        <v>537.31728185273198</v>
      </c>
      <c r="F14" s="10"/>
      <c r="G14" s="41">
        <f t="shared" si="1"/>
        <v>0</v>
      </c>
      <c r="H14" s="10">
        <v>8.42</v>
      </c>
      <c r="I14" s="41">
        <f t="shared" si="2"/>
        <v>444.44404692347774</v>
      </c>
      <c r="J14" s="12"/>
      <c r="K14" s="41">
        <f t="shared" si="3"/>
        <v>0</v>
      </c>
      <c r="L14" s="13">
        <v>465</v>
      </c>
      <c r="M14" s="41">
        <f t="shared" si="4"/>
        <v>317.54513248274429</v>
      </c>
      <c r="N14" s="14">
        <v>3</v>
      </c>
      <c r="O14" s="15" t="s">
        <v>11</v>
      </c>
      <c r="P14" s="16">
        <v>25.2</v>
      </c>
      <c r="Q14" s="41">
        <f t="shared" si="5"/>
        <v>439.11112490803345</v>
      </c>
      <c r="R14" s="42">
        <f t="shared" si="6"/>
        <v>1738.4175861669873</v>
      </c>
    </row>
    <row r="15" spans="1:18" x14ac:dyDescent="0.25">
      <c r="A15" s="78">
        <v>10</v>
      </c>
      <c r="B15" s="39" t="s">
        <v>29</v>
      </c>
      <c r="C15" s="40" t="s">
        <v>68</v>
      </c>
      <c r="D15" s="13">
        <v>8.98</v>
      </c>
      <c r="E15" s="41">
        <f t="shared" si="0"/>
        <v>425.08452546204938</v>
      </c>
      <c r="F15" s="10"/>
      <c r="G15" s="41">
        <f t="shared" si="1"/>
        <v>0</v>
      </c>
      <c r="H15" s="10">
        <v>8.4600000000000009</v>
      </c>
      <c r="I15" s="41">
        <f t="shared" si="2"/>
        <v>434.0517213886389</v>
      </c>
      <c r="J15" s="12">
        <v>144</v>
      </c>
      <c r="K15" s="41">
        <f t="shared" si="3"/>
        <v>345.77426855123963</v>
      </c>
      <c r="L15" s="13"/>
      <c r="M15" s="41">
        <f t="shared" si="4"/>
        <v>0</v>
      </c>
      <c r="N15" s="14">
        <v>3</v>
      </c>
      <c r="O15" s="15" t="s">
        <v>11</v>
      </c>
      <c r="P15" s="16">
        <v>16.600000000000001</v>
      </c>
      <c r="Q15" s="41">
        <f t="shared" si="5"/>
        <v>511.29234618368707</v>
      </c>
      <c r="R15" s="42">
        <f t="shared" si="6"/>
        <v>1716.2028615856152</v>
      </c>
    </row>
    <row r="16" spans="1:18" x14ac:dyDescent="0.25">
      <c r="A16" s="78">
        <v>11</v>
      </c>
      <c r="B16" s="39" t="s">
        <v>49</v>
      </c>
      <c r="C16" s="40" t="s">
        <v>76</v>
      </c>
      <c r="D16" s="13">
        <v>9.6</v>
      </c>
      <c r="E16" s="41">
        <f t="shared" si="0"/>
        <v>462.15524638230403</v>
      </c>
      <c r="F16" s="10"/>
      <c r="G16" s="41">
        <f t="shared" si="1"/>
        <v>0</v>
      </c>
      <c r="H16" s="10">
        <v>8.2100000000000009</v>
      </c>
      <c r="I16" s="41">
        <f t="shared" si="2"/>
        <v>500.80063614686111</v>
      </c>
      <c r="J16" s="12"/>
      <c r="K16" s="41">
        <f t="shared" si="3"/>
        <v>0</v>
      </c>
      <c r="L16" s="13">
        <v>440</v>
      </c>
      <c r="M16" s="41">
        <f t="shared" si="4"/>
        <v>273.12703808362659</v>
      </c>
      <c r="N16" s="14">
        <v>3</v>
      </c>
      <c r="O16" s="15" t="s">
        <v>11</v>
      </c>
      <c r="P16" s="16">
        <v>21.2</v>
      </c>
      <c r="Q16" s="41">
        <f t="shared" si="5"/>
        <v>472.05617671788002</v>
      </c>
      <c r="R16" s="42">
        <f t="shared" si="6"/>
        <v>1708.1390973306716</v>
      </c>
    </row>
    <row r="17" spans="1:18" x14ac:dyDescent="0.25">
      <c r="A17" s="78">
        <v>12</v>
      </c>
      <c r="B17" s="39" t="s">
        <v>41</v>
      </c>
      <c r="C17" s="40" t="s">
        <v>74</v>
      </c>
      <c r="D17" s="13"/>
      <c r="E17" s="41">
        <f t="shared" si="0"/>
        <v>0</v>
      </c>
      <c r="F17" s="10">
        <v>76</v>
      </c>
      <c r="G17" s="41">
        <f t="shared" si="1"/>
        <v>534.8420418413624</v>
      </c>
      <c r="H17" s="10">
        <v>8.11</v>
      </c>
      <c r="I17" s="41">
        <f t="shared" si="2"/>
        <v>528.69079661762873</v>
      </c>
      <c r="J17" s="12">
        <v>148</v>
      </c>
      <c r="K17" s="41">
        <f t="shared" si="3"/>
        <v>374.58072320981819</v>
      </c>
      <c r="L17" s="13"/>
      <c r="M17" s="41">
        <f t="shared" si="4"/>
        <v>0</v>
      </c>
      <c r="N17" s="14">
        <v>3</v>
      </c>
      <c r="O17" s="15" t="s">
        <v>11</v>
      </c>
      <c r="P17" s="16">
        <v>52.6</v>
      </c>
      <c r="Q17" s="41">
        <f t="shared" si="5"/>
        <v>243.34007715796463</v>
      </c>
      <c r="R17" s="42">
        <f t="shared" si="6"/>
        <v>1681.4536388267738</v>
      </c>
    </row>
    <row r="18" spans="1:18" x14ac:dyDescent="0.25">
      <c r="A18" s="78">
        <v>13</v>
      </c>
      <c r="B18" s="39" t="s">
        <v>38</v>
      </c>
      <c r="C18" s="40" t="s">
        <v>74</v>
      </c>
      <c r="D18" s="13">
        <v>9.65</v>
      </c>
      <c r="E18" s="41">
        <f t="shared" si="0"/>
        <v>465.15115841331914</v>
      </c>
      <c r="F18" s="10"/>
      <c r="G18" s="41">
        <f t="shared" si="1"/>
        <v>0</v>
      </c>
      <c r="H18" s="10">
        <v>8.32</v>
      </c>
      <c r="I18" s="41">
        <f t="shared" si="2"/>
        <v>470.9050889230935</v>
      </c>
      <c r="J18" s="12">
        <v>148</v>
      </c>
      <c r="K18" s="41">
        <f t="shared" si="3"/>
        <v>374.58072320981819</v>
      </c>
      <c r="L18" s="13"/>
      <c r="M18" s="41">
        <f t="shared" si="4"/>
        <v>0</v>
      </c>
      <c r="N18" s="14">
        <v>3</v>
      </c>
      <c r="O18" s="15" t="s">
        <v>11</v>
      </c>
      <c r="P18" s="16">
        <v>36.6</v>
      </c>
      <c r="Q18" s="41">
        <f t="shared" si="5"/>
        <v>351.26588398067435</v>
      </c>
      <c r="R18" s="42">
        <f t="shared" si="6"/>
        <v>1661.902854526905</v>
      </c>
    </row>
    <row r="19" spans="1:18" x14ac:dyDescent="0.25">
      <c r="A19" s="78">
        <v>14</v>
      </c>
      <c r="B19" s="39" t="s">
        <v>46</v>
      </c>
      <c r="C19" s="40" t="s">
        <v>70</v>
      </c>
      <c r="D19" s="13">
        <v>9.68</v>
      </c>
      <c r="E19" s="41">
        <f t="shared" si="0"/>
        <v>466.94914716040381</v>
      </c>
      <c r="F19" s="10"/>
      <c r="G19" s="41">
        <f t="shared" si="1"/>
        <v>0</v>
      </c>
      <c r="H19" s="10">
        <v>8.82</v>
      </c>
      <c r="I19" s="41">
        <f t="shared" si="2"/>
        <v>345.51290559127295</v>
      </c>
      <c r="J19" s="12">
        <v>148</v>
      </c>
      <c r="K19" s="41">
        <f t="shared" si="3"/>
        <v>374.58072320981819</v>
      </c>
      <c r="L19" s="13"/>
      <c r="M19" s="41">
        <f t="shared" si="4"/>
        <v>0</v>
      </c>
      <c r="N19" s="14">
        <v>3</v>
      </c>
      <c r="O19" s="15" t="s">
        <v>11</v>
      </c>
      <c r="P19" s="16">
        <v>22.8</v>
      </c>
      <c r="Q19" s="41">
        <f t="shared" si="5"/>
        <v>458.74678611019982</v>
      </c>
      <c r="R19" s="42">
        <f t="shared" si="6"/>
        <v>1645.7895620716947</v>
      </c>
    </row>
    <row r="20" spans="1:18" x14ac:dyDescent="0.25">
      <c r="A20" s="78">
        <v>15</v>
      </c>
      <c r="B20" s="54" t="s">
        <v>65</v>
      </c>
      <c r="C20" s="54" t="s">
        <v>68</v>
      </c>
      <c r="D20" s="13">
        <v>10.73</v>
      </c>
      <c r="E20" s="41">
        <f t="shared" si="0"/>
        <v>530.07876141283589</v>
      </c>
      <c r="F20" s="10"/>
      <c r="G20" s="41">
        <f t="shared" si="1"/>
        <v>0</v>
      </c>
      <c r="H20" s="10">
        <v>7.98</v>
      </c>
      <c r="I20" s="41">
        <f t="shared" si="2"/>
        <v>565.95580323305455</v>
      </c>
      <c r="J20" s="12"/>
      <c r="K20" s="41">
        <f t="shared" si="3"/>
        <v>0</v>
      </c>
      <c r="L20" s="13">
        <v>475</v>
      </c>
      <c r="M20" s="41">
        <f t="shared" si="4"/>
        <v>335.83750477491418</v>
      </c>
      <c r="N20" s="14">
        <v>3</v>
      </c>
      <c r="O20" s="15" t="s">
        <v>11</v>
      </c>
      <c r="P20" s="16">
        <v>59.3</v>
      </c>
      <c r="Q20" s="41">
        <f t="shared" si="5"/>
        <v>203.58932126239688</v>
      </c>
      <c r="R20" s="42">
        <f t="shared" si="6"/>
        <v>1635.4613906832014</v>
      </c>
    </row>
    <row r="21" spans="1:18" x14ac:dyDescent="0.25">
      <c r="A21" s="78">
        <v>16</v>
      </c>
      <c r="B21" s="61" t="s">
        <v>33</v>
      </c>
      <c r="C21" s="62" t="s">
        <v>73</v>
      </c>
      <c r="D21" s="63">
        <v>6.95</v>
      </c>
      <c r="E21" s="64">
        <f t="shared" si="0"/>
        <v>304.85613905771254</v>
      </c>
      <c r="F21" s="65"/>
      <c r="G21" s="64">
        <f t="shared" si="1"/>
        <v>0</v>
      </c>
      <c r="H21" s="65">
        <v>8.68</v>
      </c>
      <c r="I21" s="64">
        <f t="shared" si="2"/>
        <v>378.87084155942853</v>
      </c>
      <c r="J21" s="75">
        <v>140</v>
      </c>
      <c r="K21" s="64">
        <f t="shared" si="3"/>
        <v>317.66102205231579</v>
      </c>
      <c r="L21" s="63"/>
      <c r="M21" s="64">
        <f t="shared" si="4"/>
        <v>0</v>
      </c>
      <c r="N21" s="66">
        <v>3</v>
      </c>
      <c r="O21" s="80" t="s">
        <v>11</v>
      </c>
      <c r="P21" s="81">
        <v>3.9</v>
      </c>
      <c r="Q21" s="64">
        <f t="shared" si="5"/>
        <v>627.03939581217492</v>
      </c>
      <c r="R21" s="57">
        <f t="shared" si="6"/>
        <v>1628.4273984816318</v>
      </c>
    </row>
    <row r="22" spans="1:18" x14ac:dyDescent="0.25">
      <c r="A22" s="78">
        <v>17</v>
      </c>
      <c r="B22" s="39" t="s">
        <v>36</v>
      </c>
      <c r="C22" s="40" t="s">
        <v>73</v>
      </c>
      <c r="D22" s="13">
        <v>7.19</v>
      </c>
      <c r="E22" s="41">
        <f t="shared" si="0"/>
        <v>318.96754619683105</v>
      </c>
      <c r="F22" s="10"/>
      <c r="G22" s="41">
        <f t="shared" si="1"/>
        <v>0</v>
      </c>
      <c r="H22" s="10">
        <v>8.3699999999999992</v>
      </c>
      <c r="I22" s="41">
        <f t="shared" si="2"/>
        <v>457.58897013024745</v>
      </c>
      <c r="J22" s="12"/>
      <c r="K22" s="41">
        <f t="shared" si="3"/>
        <v>0</v>
      </c>
      <c r="L22" s="13">
        <v>494</v>
      </c>
      <c r="M22" s="41">
        <f t="shared" si="4"/>
        <v>371.3844620797525</v>
      </c>
      <c r="N22" s="14">
        <v>3</v>
      </c>
      <c r="O22" s="15" t="s">
        <v>11</v>
      </c>
      <c r="P22" s="16">
        <v>25.7</v>
      </c>
      <c r="Q22" s="41">
        <f t="shared" si="5"/>
        <v>435.07007775377195</v>
      </c>
      <c r="R22" s="42">
        <f t="shared" si="6"/>
        <v>1583.0110561606029</v>
      </c>
    </row>
    <row r="23" spans="1:18" x14ac:dyDescent="0.25">
      <c r="A23" s="78">
        <v>18</v>
      </c>
      <c r="B23" s="39" t="s">
        <v>37</v>
      </c>
      <c r="C23" s="40" t="s">
        <v>69</v>
      </c>
      <c r="D23" s="13">
        <v>8.89</v>
      </c>
      <c r="E23" s="41">
        <f t="shared" si="0"/>
        <v>419.71576102675618</v>
      </c>
      <c r="F23" s="10"/>
      <c r="G23" s="41">
        <f t="shared" si="1"/>
        <v>0</v>
      </c>
      <c r="H23" s="10">
        <v>8.1199999999999992</v>
      </c>
      <c r="I23" s="41">
        <f t="shared" si="2"/>
        <v>525.8713662555574</v>
      </c>
      <c r="J23" s="12"/>
      <c r="K23" s="41">
        <f t="shared" si="3"/>
        <v>0</v>
      </c>
      <c r="L23" s="13">
        <v>450</v>
      </c>
      <c r="M23" s="41">
        <f t="shared" si="4"/>
        <v>290.66444606070036</v>
      </c>
      <c r="N23" s="14">
        <v>3</v>
      </c>
      <c r="O23" s="15" t="s">
        <v>11</v>
      </c>
      <c r="P23" s="16">
        <v>38.6</v>
      </c>
      <c r="Q23" s="41">
        <f t="shared" si="5"/>
        <v>336.78620986987812</v>
      </c>
      <c r="R23" s="42">
        <f t="shared" si="6"/>
        <v>1573.037783212892</v>
      </c>
    </row>
    <row r="24" spans="1:18" x14ac:dyDescent="0.25">
      <c r="A24" s="78">
        <v>19</v>
      </c>
      <c r="B24" s="39" t="s">
        <v>42</v>
      </c>
      <c r="C24" s="40" t="s">
        <v>75</v>
      </c>
      <c r="D24" s="13"/>
      <c r="E24" s="41">
        <f t="shared" si="0"/>
        <v>0</v>
      </c>
      <c r="F24" s="10">
        <v>68.099999999999994</v>
      </c>
      <c r="G24" s="41">
        <f t="shared" si="1"/>
        <v>464.85869069349593</v>
      </c>
      <c r="H24" s="10">
        <v>8.3000000000000007</v>
      </c>
      <c r="I24" s="41">
        <f t="shared" si="2"/>
        <v>476.2793555768389</v>
      </c>
      <c r="J24" s="12"/>
      <c r="K24" s="41">
        <f t="shared" si="3"/>
        <v>0</v>
      </c>
      <c r="L24" s="13">
        <v>411</v>
      </c>
      <c r="M24" s="41">
        <f t="shared" si="4"/>
        <v>224.08854463205526</v>
      </c>
      <c r="N24" s="14">
        <v>3</v>
      </c>
      <c r="O24" s="15" t="s">
        <v>11</v>
      </c>
      <c r="P24" s="16">
        <v>29.4</v>
      </c>
      <c r="Q24" s="41">
        <f t="shared" si="5"/>
        <v>405.70090942005174</v>
      </c>
      <c r="R24" s="42">
        <f t="shared" si="6"/>
        <v>1570.927500322442</v>
      </c>
    </row>
    <row r="25" spans="1:18" x14ac:dyDescent="0.25">
      <c r="A25" s="78">
        <v>20</v>
      </c>
      <c r="B25" s="54" t="s">
        <v>66</v>
      </c>
      <c r="C25" s="54" t="s">
        <v>72</v>
      </c>
      <c r="D25" s="13">
        <v>8.2899999999999991</v>
      </c>
      <c r="E25" s="41">
        <f t="shared" si="0"/>
        <v>384.00942234876777</v>
      </c>
      <c r="F25" s="10"/>
      <c r="G25" s="41">
        <f t="shared" si="1"/>
        <v>0</v>
      </c>
      <c r="H25" s="10">
        <v>8.59</v>
      </c>
      <c r="I25" s="41">
        <f t="shared" si="2"/>
        <v>401.03899811759595</v>
      </c>
      <c r="J25" s="12"/>
      <c r="K25" s="41">
        <f t="shared" si="3"/>
        <v>0</v>
      </c>
      <c r="L25" s="13">
        <v>478</v>
      </c>
      <c r="M25" s="41">
        <f t="shared" si="4"/>
        <v>341.38193070526575</v>
      </c>
      <c r="N25" s="14">
        <v>3</v>
      </c>
      <c r="O25" s="15" t="s">
        <v>11</v>
      </c>
      <c r="P25" s="16">
        <v>28</v>
      </c>
      <c r="Q25" s="41">
        <f t="shared" si="5"/>
        <v>416.70264111117569</v>
      </c>
      <c r="R25" s="42">
        <f t="shared" si="6"/>
        <v>1543.1329922828049</v>
      </c>
    </row>
    <row r="26" spans="1:18" x14ac:dyDescent="0.25">
      <c r="A26" s="78">
        <v>21</v>
      </c>
      <c r="B26" s="39" t="s">
        <v>39</v>
      </c>
      <c r="C26" s="40" t="s">
        <v>74</v>
      </c>
      <c r="D26" s="13">
        <v>9.85</v>
      </c>
      <c r="E26" s="41">
        <f t="shared" si="0"/>
        <v>477.14394497952441</v>
      </c>
      <c r="F26" s="10"/>
      <c r="G26" s="41">
        <f t="shared" si="1"/>
        <v>0</v>
      </c>
      <c r="H26" s="10">
        <v>8.4700000000000006</v>
      </c>
      <c r="I26" s="41">
        <f t="shared" si="2"/>
        <v>431.47084393008515</v>
      </c>
      <c r="J26" s="12">
        <v>148</v>
      </c>
      <c r="K26" s="41">
        <f t="shared" si="3"/>
        <v>374.58072320981819</v>
      </c>
      <c r="L26" s="13"/>
      <c r="M26" s="41">
        <f t="shared" si="4"/>
        <v>0</v>
      </c>
      <c r="N26" s="14">
        <v>3</v>
      </c>
      <c r="O26" s="15" t="s">
        <v>11</v>
      </c>
      <c r="P26" s="16">
        <v>52.3</v>
      </c>
      <c r="Q26" s="41">
        <f t="shared" si="5"/>
        <v>245.19590568174993</v>
      </c>
      <c r="R26" s="42">
        <f t="shared" si="6"/>
        <v>1528.3914178011778</v>
      </c>
    </row>
    <row r="27" spans="1:18" x14ac:dyDescent="0.25">
      <c r="A27" s="78">
        <v>22</v>
      </c>
      <c r="B27" s="39" t="s">
        <v>28</v>
      </c>
      <c r="C27" s="40" t="s">
        <v>71</v>
      </c>
      <c r="D27" s="13"/>
      <c r="E27" s="41">
        <f t="shared" si="0"/>
        <v>0</v>
      </c>
      <c r="F27" s="10">
        <v>57.66</v>
      </c>
      <c r="G27" s="41">
        <f t="shared" si="1"/>
        <v>373.84936803308591</v>
      </c>
      <c r="H27" s="10">
        <v>8.8000000000000007</v>
      </c>
      <c r="I27" s="41">
        <f t="shared" si="2"/>
        <v>350.19400711242668</v>
      </c>
      <c r="J27" s="12"/>
      <c r="K27" s="41">
        <f t="shared" si="3"/>
        <v>0</v>
      </c>
      <c r="L27" s="13">
        <v>494</v>
      </c>
      <c r="M27" s="41">
        <f t="shared" si="4"/>
        <v>371.3844620797525</v>
      </c>
      <c r="N27" s="14">
        <v>3</v>
      </c>
      <c r="O27" s="15" t="s">
        <v>11</v>
      </c>
      <c r="P27" s="16">
        <v>27.4</v>
      </c>
      <c r="Q27" s="41">
        <f t="shared" si="5"/>
        <v>421.45904398184217</v>
      </c>
      <c r="R27" s="42">
        <f t="shared" si="6"/>
        <v>1516.8868812071071</v>
      </c>
    </row>
    <row r="28" spans="1:18" x14ac:dyDescent="0.25">
      <c r="A28" s="78">
        <v>23</v>
      </c>
      <c r="B28" s="39" t="s">
        <v>40</v>
      </c>
      <c r="C28" s="40" t="s">
        <v>75</v>
      </c>
      <c r="D28" s="13">
        <v>8.41</v>
      </c>
      <c r="E28" s="41">
        <f t="shared" si="0"/>
        <v>391.13850135316568</v>
      </c>
      <c r="F28" s="10"/>
      <c r="G28" s="41">
        <f t="shared" si="1"/>
        <v>0</v>
      </c>
      <c r="H28" s="10">
        <v>8.2100000000000009</v>
      </c>
      <c r="I28" s="41">
        <f t="shared" si="2"/>
        <v>500.80063614686111</v>
      </c>
      <c r="J28" s="12">
        <v>144</v>
      </c>
      <c r="K28" s="41">
        <f t="shared" si="3"/>
        <v>345.77426855123963</v>
      </c>
      <c r="L28" s="13"/>
      <c r="M28" s="41">
        <f t="shared" si="4"/>
        <v>0</v>
      </c>
      <c r="N28" s="14">
        <v>3</v>
      </c>
      <c r="O28" s="15" t="s">
        <v>11</v>
      </c>
      <c r="P28" s="16">
        <v>48</v>
      </c>
      <c r="Q28" s="41">
        <f t="shared" si="5"/>
        <v>272.50587119087095</v>
      </c>
      <c r="R28" s="42">
        <f t="shared" si="6"/>
        <v>1510.2192772421374</v>
      </c>
    </row>
    <row r="29" spans="1:18" x14ac:dyDescent="0.25">
      <c r="A29" s="78">
        <v>24</v>
      </c>
      <c r="B29" s="54" t="s">
        <v>58</v>
      </c>
      <c r="C29" s="54" t="s">
        <v>71</v>
      </c>
      <c r="D29" s="13">
        <v>9.61</v>
      </c>
      <c r="E29" s="41">
        <f t="shared" si="0"/>
        <v>462.75435499971491</v>
      </c>
      <c r="F29" s="10"/>
      <c r="G29" s="41">
        <f t="shared" si="1"/>
        <v>0</v>
      </c>
      <c r="H29" s="10">
        <v>8.16</v>
      </c>
      <c r="I29" s="41">
        <f t="shared" si="2"/>
        <v>514.66116827131759</v>
      </c>
      <c r="J29" s="12">
        <v>148</v>
      </c>
      <c r="K29" s="41">
        <f t="shared" si="3"/>
        <v>374.58072320981819</v>
      </c>
      <c r="L29" s="13"/>
      <c r="M29" s="41">
        <f t="shared" si="4"/>
        <v>0</v>
      </c>
      <c r="N29" s="14">
        <v>4</v>
      </c>
      <c r="O29" s="15" t="s">
        <v>11</v>
      </c>
      <c r="P29" s="16">
        <v>10.199999999999999</v>
      </c>
      <c r="Q29" s="41">
        <f t="shared" si="5"/>
        <v>145.9517164898441</v>
      </c>
      <c r="R29" s="42">
        <f t="shared" si="6"/>
        <v>1497.9479629706948</v>
      </c>
    </row>
    <row r="30" spans="1:18" x14ac:dyDescent="0.25">
      <c r="A30" s="78">
        <v>25</v>
      </c>
      <c r="B30" s="39" t="s">
        <v>50</v>
      </c>
      <c r="C30" s="40" t="s">
        <v>71</v>
      </c>
      <c r="D30" s="13">
        <v>9.06</v>
      </c>
      <c r="E30" s="41">
        <f t="shared" si="0"/>
        <v>429.85947403481163</v>
      </c>
      <c r="F30" s="10"/>
      <c r="G30" s="41">
        <f t="shared" si="1"/>
        <v>0</v>
      </c>
      <c r="H30" s="10">
        <v>8.98</v>
      </c>
      <c r="I30" s="41">
        <f t="shared" si="2"/>
        <v>309.08311136680857</v>
      </c>
      <c r="J30" s="12">
        <v>144</v>
      </c>
      <c r="K30" s="41">
        <f t="shared" si="3"/>
        <v>345.77426855123963</v>
      </c>
      <c r="L30" s="13"/>
      <c r="M30" s="41">
        <f t="shared" si="4"/>
        <v>0</v>
      </c>
      <c r="N30" s="14">
        <v>3</v>
      </c>
      <c r="O30" s="15" t="s">
        <v>11</v>
      </c>
      <c r="P30" s="16">
        <v>28.5</v>
      </c>
      <c r="Q30" s="41">
        <f t="shared" si="5"/>
        <v>412.75792681277193</v>
      </c>
      <c r="R30" s="42">
        <f t="shared" si="6"/>
        <v>1497.4747807656317</v>
      </c>
    </row>
    <row r="31" spans="1:18" x14ac:dyDescent="0.25">
      <c r="A31" s="78">
        <v>26</v>
      </c>
      <c r="B31" s="39" t="s">
        <v>32</v>
      </c>
      <c r="C31" s="40" t="s">
        <v>73</v>
      </c>
      <c r="D31" s="13">
        <v>8.0399999999999991</v>
      </c>
      <c r="E31" s="41">
        <f t="shared" si="0"/>
        <v>369.17752457010221</v>
      </c>
      <c r="F31" s="10"/>
      <c r="G31" s="41">
        <f t="shared" si="1"/>
        <v>0</v>
      </c>
      <c r="H31" s="10">
        <v>8.77</v>
      </c>
      <c r="I31" s="41">
        <f t="shared" si="2"/>
        <v>357.26846802874815</v>
      </c>
      <c r="J31" s="12">
        <v>140</v>
      </c>
      <c r="K31" s="41">
        <f t="shared" si="3"/>
        <v>317.66102205231579</v>
      </c>
      <c r="L31" s="13"/>
      <c r="M31" s="41">
        <f t="shared" si="4"/>
        <v>0</v>
      </c>
      <c r="N31" s="14">
        <v>3</v>
      </c>
      <c r="O31" s="15" t="s">
        <v>11</v>
      </c>
      <c r="P31" s="16">
        <v>26.2</v>
      </c>
      <c r="Q31" s="41">
        <f t="shared" si="5"/>
        <v>431.04620291870185</v>
      </c>
      <c r="R31" s="42">
        <f t="shared" si="6"/>
        <v>1475.153217569868</v>
      </c>
    </row>
    <row r="32" spans="1:18" x14ac:dyDescent="0.25">
      <c r="A32" s="78">
        <v>27</v>
      </c>
      <c r="B32" s="54" t="s">
        <v>59</v>
      </c>
      <c r="C32" s="54" t="s">
        <v>76</v>
      </c>
      <c r="D32" s="13"/>
      <c r="E32" s="41">
        <f t="shared" si="0"/>
        <v>0</v>
      </c>
      <c r="F32" s="10">
        <v>44.05</v>
      </c>
      <c r="G32" s="41">
        <f t="shared" si="1"/>
        <v>258.25934004693778</v>
      </c>
      <c r="H32" s="10">
        <v>8.4600000000000009</v>
      </c>
      <c r="I32" s="41">
        <f t="shared" si="2"/>
        <v>434.0517213886389</v>
      </c>
      <c r="J32" s="12"/>
      <c r="K32" s="41">
        <f t="shared" si="3"/>
        <v>0</v>
      </c>
      <c r="L32" s="13">
        <v>421</v>
      </c>
      <c r="M32" s="41">
        <f t="shared" si="4"/>
        <v>240.68411180029142</v>
      </c>
      <c r="N32" s="14">
        <v>3</v>
      </c>
      <c r="O32" s="15" t="s">
        <v>11</v>
      </c>
      <c r="P32" s="16">
        <v>13.1</v>
      </c>
      <c r="Q32" s="41">
        <f t="shared" si="5"/>
        <v>542.10746763885913</v>
      </c>
      <c r="R32" s="42">
        <f t="shared" si="6"/>
        <v>1475.1026408747273</v>
      </c>
    </row>
    <row r="33" spans="1:18" x14ac:dyDescent="0.25">
      <c r="A33" s="78">
        <v>28</v>
      </c>
      <c r="B33" s="54" t="s">
        <v>62</v>
      </c>
      <c r="C33" s="54" t="s">
        <v>76</v>
      </c>
      <c r="D33" s="13"/>
      <c r="E33" s="41">
        <f t="shared" si="0"/>
        <v>0</v>
      </c>
      <c r="F33" s="10">
        <v>50.27</v>
      </c>
      <c r="G33" s="41">
        <f t="shared" si="1"/>
        <v>310.60396943524051</v>
      </c>
      <c r="H33" s="10">
        <v>8.99</v>
      </c>
      <c r="I33" s="41">
        <f t="shared" si="2"/>
        <v>306.86667841185374</v>
      </c>
      <c r="J33" s="12">
        <v>136</v>
      </c>
      <c r="K33" s="41">
        <f t="shared" si="3"/>
        <v>290.26543855821745</v>
      </c>
      <c r="L33" s="13"/>
      <c r="M33" s="41">
        <f t="shared" si="4"/>
        <v>0</v>
      </c>
      <c r="N33" s="14">
        <v>3</v>
      </c>
      <c r="O33" s="15" t="s">
        <v>11</v>
      </c>
      <c r="P33" s="16">
        <v>10.3</v>
      </c>
      <c r="Q33" s="41">
        <f t="shared" si="5"/>
        <v>567.354887348906</v>
      </c>
      <c r="R33" s="42">
        <f t="shared" si="6"/>
        <v>1475.0909737542177</v>
      </c>
    </row>
    <row r="34" spans="1:18" x14ac:dyDescent="0.25">
      <c r="A34" s="78">
        <v>29</v>
      </c>
      <c r="B34" s="54" t="s">
        <v>67</v>
      </c>
      <c r="C34" s="54" t="s">
        <v>75</v>
      </c>
      <c r="D34" s="13">
        <v>6.84</v>
      </c>
      <c r="E34" s="41">
        <f t="shared" si="0"/>
        <v>298.39870742209945</v>
      </c>
      <c r="F34" s="10"/>
      <c r="G34" s="41">
        <f t="shared" si="1"/>
        <v>0</v>
      </c>
      <c r="H34" s="10">
        <v>8.08</v>
      </c>
      <c r="I34" s="41">
        <f t="shared" si="2"/>
        <v>537.18954113760742</v>
      </c>
      <c r="J34" s="12"/>
      <c r="K34" s="41">
        <f t="shared" si="3"/>
        <v>0</v>
      </c>
      <c r="L34" s="13">
        <v>469</v>
      </c>
      <c r="M34" s="41">
        <f t="shared" si="4"/>
        <v>324.82693021384506</v>
      </c>
      <c r="N34" s="14">
        <v>3</v>
      </c>
      <c r="O34" s="15" t="s">
        <v>11</v>
      </c>
      <c r="P34" s="16">
        <v>44.7</v>
      </c>
      <c r="Q34" s="41">
        <f t="shared" si="5"/>
        <v>294.35995744370172</v>
      </c>
      <c r="R34" s="42">
        <f t="shared" si="6"/>
        <v>1454.7751362172537</v>
      </c>
    </row>
    <row r="35" spans="1:18" x14ac:dyDescent="0.25">
      <c r="A35" s="78">
        <v>30</v>
      </c>
      <c r="B35" s="39" t="s">
        <v>44</v>
      </c>
      <c r="C35" s="40" t="s">
        <v>68</v>
      </c>
      <c r="D35" s="13"/>
      <c r="E35" s="41">
        <f t="shared" si="0"/>
        <v>0</v>
      </c>
      <c r="F35" s="10">
        <v>39.54</v>
      </c>
      <c r="G35" s="41">
        <f t="shared" si="1"/>
        <v>220.89137017223504</v>
      </c>
      <c r="H35" s="10">
        <v>8.44</v>
      </c>
      <c r="I35" s="41">
        <f t="shared" si="2"/>
        <v>439.23412958141415</v>
      </c>
      <c r="J35" s="12">
        <v>148</v>
      </c>
      <c r="K35" s="41">
        <f t="shared" si="3"/>
        <v>374.58072320981819</v>
      </c>
      <c r="L35" s="13"/>
      <c r="M35" s="41">
        <f t="shared" si="4"/>
        <v>0</v>
      </c>
      <c r="N35" s="14">
        <v>3</v>
      </c>
      <c r="O35" s="15" t="s">
        <v>11</v>
      </c>
      <c r="P35" s="16">
        <v>28.9</v>
      </c>
      <c r="Q35" s="41">
        <f t="shared" si="5"/>
        <v>409.61457169314866</v>
      </c>
      <c r="R35" s="42">
        <f t="shared" si="6"/>
        <v>1444.320794656616</v>
      </c>
    </row>
    <row r="36" spans="1:18" x14ac:dyDescent="0.25">
      <c r="A36" s="78">
        <v>31</v>
      </c>
      <c r="B36" s="39" t="s">
        <v>23</v>
      </c>
      <c r="C36" s="40" t="s">
        <v>68</v>
      </c>
      <c r="D36" s="10"/>
      <c r="E36" s="41">
        <f t="shared" si="0"/>
        <v>0</v>
      </c>
      <c r="F36" s="11">
        <v>52.72</v>
      </c>
      <c r="G36" s="41">
        <f t="shared" si="1"/>
        <v>331.45271246780021</v>
      </c>
      <c r="H36" s="10">
        <v>8.49</v>
      </c>
      <c r="I36" s="41">
        <f t="shared" si="2"/>
        <v>426.32976384933357</v>
      </c>
      <c r="J36" s="12"/>
      <c r="K36" s="41">
        <f t="shared" si="3"/>
        <v>0</v>
      </c>
      <c r="L36" s="13">
        <v>450</v>
      </c>
      <c r="M36" s="41">
        <f t="shared" si="4"/>
        <v>290.66444606070036</v>
      </c>
      <c r="N36" s="14">
        <v>3</v>
      </c>
      <c r="O36" s="15" t="s">
        <v>11</v>
      </c>
      <c r="P36" s="16">
        <v>32.9</v>
      </c>
      <c r="Q36" s="41">
        <f t="shared" si="5"/>
        <v>378.78959375145564</v>
      </c>
      <c r="R36" s="42">
        <f t="shared" si="6"/>
        <v>1427.2365161292898</v>
      </c>
    </row>
    <row r="37" spans="1:18" x14ac:dyDescent="0.25">
      <c r="A37" s="78">
        <v>32</v>
      </c>
      <c r="B37" s="39" t="s">
        <v>45</v>
      </c>
      <c r="C37" s="40" t="s">
        <v>70</v>
      </c>
      <c r="D37" s="13"/>
      <c r="E37" s="41">
        <f t="shared" si="0"/>
        <v>0</v>
      </c>
      <c r="F37" s="10">
        <v>54.98</v>
      </c>
      <c r="G37" s="41">
        <f t="shared" si="1"/>
        <v>350.79113148959902</v>
      </c>
      <c r="H37" s="10">
        <v>8.8699999999999992</v>
      </c>
      <c r="I37" s="41">
        <f t="shared" si="2"/>
        <v>333.93366297492156</v>
      </c>
      <c r="J37" s="12">
        <v>140</v>
      </c>
      <c r="K37" s="41">
        <f t="shared" si="3"/>
        <v>317.66102205231579</v>
      </c>
      <c r="L37" s="13"/>
      <c r="M37" s="41">
        <f t="shared" si="4"/>
        <v>0</v>
      </c>
      <c r="N37" s="14">
        <v>3</v>
      </c>
      <c r="O37" s="15" t="s">
        <v>11</v>
      </c>
      <c r="P37" s="16">
        <v>27.4</v>
      </c>
      <c r="Q37" s="41">
        <f t="shared" si="5"/>
        <v>421.45904398184217</v>
      </c>
      <c r="R37" s="42">
        <f t="shared" si="6"/>
        <v>1423.8448604986784</v>
      </c>
    </row>
    <row r="38" spans="1:18" x14ac:dyDescent="0.25">
      <c r="A38" s="78">
        <v>33</v>
      </c>
      <c r="B38" s="39" t="s">
        <v>24</v>
      </c>
      <c r="C38" s="40" t="s">
        <v>69</v>
      </c>
      <c r="D38" s="17"/>
      <c r="E38" s="41">
        <f t="shared" si="0"/>
        <v>0</v>
      </c>
      <c r="F38" s="10">
        <v>50.98</v>
      </c>
      <c r="G38" s="41">
        <f t="shared" si="1"/>
        <v>316.63313323428793</v>
      </c>
      <c r="H38" s="10">
        <v>8.26</v>
      </c>
      <c r="I38" s="41">
        <f t="shared" si="2"/>
        <v>487.10968555990286</v>
      </c>
      <c r="J38" s="13">
        <v>132</v>
      </c>
      <c r="K38" s="41">
        <f t="shared" si="3"/>
        <v>263.61447738540141</v>
      </c>
      <c r="L38" s="17"/>
      <c r="M38" s="41">
        <f t="shared" si="4"/>
        <v>0</v>
      </c>
      <c r="N38" s="14">
        <v>3</v>
      </c>
      <c r="O38" s="18" t="s">
        <v>11</v>
      </c>
      <c r="P38" s="16">
        <v>35.9</v>
      </c>
      <c r="Q38" s="41">
        <f t="shared" si="5"/>
        <v>356.39986586141521</v>
      </c>
      <c r="R38" s="43">
        <f t="shared" si="6"/>
        <v>1423.7571620410074</v>
      </c>
    </row>
    <row r="39" spans="1:18" x14ac:dyDescent="0.25">
      <c r="A39" s="78">
        <v>34</v>
      </c>
      <c r="B39" s="39" t="s">
        <v>56</v>
      </c>
      <c r="C39" s="40" t="s">
        <v>73</v>
      </c>
      <c r="D39" s="13"/>
      <c r="E39" s="41">
        <f t="shared" si="0"/>
        <v>0</v>
      </c>
      <c r="F39" s="10">
        <v>55.64</v>
      </c>
      <c r="G39" s="41">
        <f t="shared" si="1"/>
        <v>356.45721394637314</v>
      </c>
      <c r="H39" s="10">
        <v>8.35</v>
      </c>
      <c r="I39" s="41">
        <f t="shared" si="2"/>
        <v>462.89490322050204</v>
      </c>
      <c r="J39" s="12"/>
      <c r="K39" s="41">
        <f t="shared" si="3"/>
        <v>0</v>
      </c>
      <c r="L39" s="13">
        <v>451</v>
      </c>
      <c r="M39" s="41">
        <f t="shared" si="4"/>
        <v>292.43524505935369</v>
      </c>
      <c r="N39" s="14">
        <v>3</v>
      </c>
      <c r="O39" s="15" t="s">
        <v>11</v>
      </c>
      <c r="P39" s="16">
        <v>42.2</v>
      </c>
      <c r="Q39" s="41">
        <f t="shared" si="5"/>
        <v>311.43037351612082</v>
      </c>
      <c r="R39" s="42">
        <f t="shared" si="6"/>
        <v>1423.2177357423498</v>
      </c>
    </row>
    <row r="40" spans="1:18" x14ac:dyDescent="0.25">
      <c r="A40" s="78">
        <v>35</v>
      </c>
      <c r="B40" s="39" t="s">
        <v>57</v>
      </c>
      <c r="C40" s="40" t="s">
        <v>72</v>
      </c>
      <c r="D40" s="13"/>
      <c r="E40" s="41">
        <f t="shared" si="0"/>
        <v>0</v>
      </c>
      <c r="F40" s="10">
        <v>43.93</v>
      </c>
      <c r="G40" s="41">
        <f t="shared" si="1"/>
        <v>257.25833507087503</v>
      </c>
      <c r="H40" s="10">
        <v>8.43</v>
      </c>
      <c r="I40" s="41">
        <f t="shared" si="2"/>
        <v>441.83565174182775</v>
      </c>
      <c r="J40" s="12">
        <v>152</v>
      </c>
      <c r="K40" s="41">
        <f t="shared" si="3"/>
        <v>404.05807661347478</v>
      </c>
      <c r="L40" s="13"/>
      <c r="M40" s="41">
        <f t="shared" si="4"/>
        <v>0</v>
      </c>
      <c r="N40" s="14">
        <v>3</v>
      </c>
      <c r="O40" s="15" t="s">
        <v>11</v>
      </c>
      <c r="P40" s="16">
        <v>44.4</v>
      </c>
      <c r="Q40" s="41">
        <f t="shared" si="5"/>
        <v>296.38505052822234</v>
      </c>
      <c r="R40" s="42">
        <f t="shared" si="6"/>
        <v>1399.5371139543997</v>
      </c>
    </row>
    <row r="41" spans="1:18" x14ac:dyDescent="0.25">
      <c r="A41" s="78">
        <v>36</v>
      </c>
      <c r="B41" s="39" t="s">
        <v>54</v>
      </c>
      <c r="C41" s="40" t="s">
        <v>70</v>
      </c>
      <c r="D41" s="13"/>
      <c r="E41" s="41">
        <f t="shared" si="0"/>
        <v>0</v>
      </c>
      <c r="F41" s="10">
        <v>47.71</v>
      </c>
      <c r="G41" s="41">
        <f t="shared" si="1"/>
        <v>288.95445501090643</v>
      </c>
      <c r="H41" s="10">
        <v>8.23</v>
      </c>
      <c r="I41" s="41">
        <f t="shared" si="2"/>
        <v>495.30387865544924</v>
      </c>
      <c r="J41" s="12"/>
      <c r="K41" s="41">
        <f t="shared" si="3"/>
        <v>0</v>
      </c>
      <c r="L41" s="13">
        <v>521</v>
      </c>
      <c r="M41" s="41">
        <f t="shared" si="4"/>
        <v>423.60983608118772</v>
      </c>
      <c r="N41" s="14">
        <v>4</v>
      </c>
      <c r="O41" s="15" t="s">
        <v>11</v>
      </c>
      <c r="P41" s="16">
        <v>3.4</v>
      </c>
      <c r="Q41" s="41">
        <f t="shared" si="5"/>
        <v>180.87859435610474</v>
      </c>
      <c r="R41" s="42">
        <f t="shared" si="6"/>
        <v>1388.746764103648</v>
      </c>
    </row>
    <row r="42" spans="1:18" x14ac:dyDescent="0.25">
      <c r="A42" s="78">
        <v>37</v>
      </c>
      <c r="B42" s="39" t="s">
        <v>52</v>
      </c>
      <c r="C42" s="40" t="s">
        <v>69</v>
      </c>
      <c r="D42" s="13"/>
      <c r="E42" s="41">
        <f t="shared" si="0"/>
        <v>0</v>
      </c>
      <c r="F42" s="10">
        <v>56.91</v>
      </c>
      <c r="G42" s="41">
        <f t="shared" si="1"/>
        <v>367.38310916267523</v>
      </c>
      <c r="H42" s="10">
        <v>8.58</v>
      </c>
      <c r="I42" s="41">
        <f t="shared" si="2"/>
        <v>403.53690400462062</v>
      </c>
      <c r="J42" s="12"/>
      <c r="K42" s="41">
        <f t="shared" si="3"/>
        <v>0</v>
      </c>
      <c r="L42" s="13">
        <v>470</v>
      </c>
      <c r="M42" s="41">
        <f t="shared" si="4"/>
        <v>326.65473212795405</v>
      </c>
      <c r="N42" s="14">
        <v>3</v>
      </c>
      <c r="O42" s="15" t="s">
        <v>11</v>
      </c>
      <c r="P42" s="16">
        <v>48.7</v>
      </c>
      <c r="Q42" s="41">
        <f t="shared" si="5"/>
        <v>267.96987341065386</v>
      </c>
      <c r="R42" s="42">
        <f t="shared" si="6"/>
        <v>1365.5446187059038</v>
      </c>
    </row>
    <row r="43" spans="1:18" x14ac:dyDescent="0.25">
      <c r="A43" s="78">
        <v>38</v>
      </c>
      <c r="B43" s="39" t="s">
        <v>55</v>
      </c>
      <c r="C43" s="40" t="s">
        <v>74</v>
      </c>
      <c r="D43" s="13"/>
      <c r="E43" s="41">
        <f t="shared" si="0"/>
        <v>0</v>
      </c>
      <c r="F43" s="10">
        <v>47.56</v>
      </c>
      <c r="G43" s="41">
        <f t="shared" si="1"/>
        <v>287.69038735393849</v>
      </c>
      <c r="H43" s="10">
        <v>8.44</v>
      </c>
      <c r="I43" s="41">
        <f t="shared" si="2"/>
        <v>439.23412958141415</v>
      </c>
      <c r="J43" s="12"/>
      <c r="K43" s="41">
        <f t="shared" si="3"/>
        <v>0</v>
      </c>
      <c r="L43" s="13">
        <v>443</v>
      </c>
      <c r="M43" s="41">
        <f t="shared" si="4"/>
        <v>278.35546362834685</v>
      </c>
      <c r="N43" s="14">
        <v>3</v>
      </c>
      <c r="O43" s="15" t="s">
        <v>11</v>
      </c>
      <c r="P43" s="16">
        <v>36.1</v>
      </c>
      <c r="Q43" s="41">
        <f t="shared" si="5"/>
        <v>354.92952168224201</v>
      </c>
      <c r="R43" s="42">
        <f t="shared" si="6"/>
        <v>1360.2095022459414</v>
      </c>
    </row>
    <row r="44" spans="1:18" x14ac:dyDescent="0.25">
      <c r="A44" s="78">
        <v>39</v>
      </c>
      <c r="B44" s="39" t="s">
        <v>47</v>
      </c>
      <c r="C44" s="40" t="s">
        <v>69</v>
      </c>
      <c r="D44" s="13">
        <v>7.69</v>
      </c>
      <c r="E44" s="41">
        <f t="shared" si="0"/>
        <v>348.46069554103963</v>
      </c>
      <c r="F44" s="10"/>
      <c r="G44" s="41">
        <f t="shared" si="1"/>
        <v>0</v>
      </c>
      <c r="H44" s="10">
        <v>8.4700000000000006</v>
      </c>
      <c r="I44" s="41">
        <f t="shared" si="2"/>
        <v>431.47084393008515</v>
      </c>
      <c r="J44" s="12"/>
      <c r="K44" s="41">
        <f t="shared" si="3"/>
        <v>0</v>
      </c>
      <c r="L44" s="13">
        <v>460</v>
      </c>
      <c r="M44" s="41">
        <f t="shared" si="4"/>
        <v>308.50959831025386</v>
      </c>
      <c r="N44" s="14">
        <v>3</v>
      </c>
      <c r="O44" s="15" t="s">
        <v>11</v>
      </c>
      <c r="P44" s="16">
        <v>49.9</v>
      </c>
      <c r="Q44" s="41">
        <f t="shared" si="5"/>
        <v>260.27534793413298</v>
      </c>
      <c r="R44" s="42">
        <f t="shared" si="6"/>
        <v>1348.7164857155115</v>
      </c>
    </row>
    <row r="45" spans="1:18" x14ac:dyDescent="0.25">
      <c r="A45" s="78">
        <v>40</v>
      </c>
      <c r="B45" s="39" t="s">
        <v>48</v>
      </c>
      <c r="C45" s="40" t="s">
        <v>73</v>
      </c>
      <c r="D45" s="13"/>
      <c r="E45" s="41">
        <f t="shared" si="0"/>
        <v>0</v>
      </c>
      <c r="F45" s="10">
        <v>51.15</v>
      </c>
      <c r="G45" s="41">
        <f t="shared" si="1"/>
        <v>318.07829336063025</v>
      </c>
      <c r="H45" s="10">
        <v>8.7200000000000006</v>
      </c>
      <c r="I45" s="41">
        <f t="shared" si="2"/>
        <v>369.19973207624241</v>
      </c>
      <c r="J45" s="12"/>
      <c r="K45" s="41">
        <f t="shared" si="3"/>
        <v>0</v>
      </c>
      <c r="L45" s="13">
        <v>452</v>
      </c>
      <c r="M45" s="41">
        <f t="shared" si="4"/>
        <v>294.20911304064907</v>
      </c>
      <c r="N45" s="14">
        <v>3</v>
      </c>
      <c r="O45" s="15" t="s">
        <v>11</v>
      </c>
      <c r="P45" s="16">
        <v>35.9</v>
      </c>
      <c r="Q45" s="41">
        <f t="shared" si="5"/>
        <v>356.39986586141521</v>
      </c>
      <c r="R45" s="42">
        <f t="shared" si="6"/>
        <v>1337.887004338937</v>
      </c>
    </row>
    <row r="46" spans="1:18" x14ac:dyDescent="0.25">
      <c r="A46" s="78">
        <v>41</v>
      </c>
      <c r="B46" s="39" t="s">
        <v>34</v>
      </c>
      <c r="C46" s="40" t="s">
        <v>74</v>
      </c>
      <c r="D46" s="13"/>
      <c r="E46" s="41">
        <f t="shared" si="0"/>
        <v>0</v>
      </c>
      <c r="F46" s="10">
        <v>46.08</v>
      </c>
      <c r="G46" s="41">
        <f t="shared" si="1"/>
        <v>275.24560354636202</v>
      </c>
      <c r="H46" s="10">
        <v>9.17</v>
      </c>
      <c r="I46" s="41">
        <f t="shared" si="2"/>
        <v>268.19736931081945</v>
      </c>
      <c r="J46" s="12"/>
      <c r="K46" s="41">
        <f t="shared" si="3"/>
        <v>0</v>
      </c>
      <c r="L46" s="13">
        <v>415</v>
      </c>
      <c r="M46" s="41">
        <f t="shared" si="4"/>
        <v>230.68608455632057</v>
      </c>
      <c r="N46" s="14">
        <v>3</v>
      </c>
      <c r="O46" s="15" t="s">
        <v>11</v>
      </c>
      <c r="P46" s="16">
        <v>38.1</v>
      </c>
      <c r="Q46" s="41">
        <f t="shared" si="5"/>
        <v>340.37986712189718</v>
      </c>
      <c r="R46" s="42">
        <f t="shared" si="6"/>
        <v>1114.5089245353993</v>
      </c>
    </row>
    <row r="47" spans="1:18" x14ac:dyDescent="0.25">
      <c r="A47" s="78">
        <v>42</v>
      </c>
      <c r="B47" s="54" t="s">
        <v>63</v>
      </c>
      <c r="C47" s="54" t="s">
        <v>72</v>
      </c>
      <c r="D47" s="13"/>
      <c r="E47" s="41">
        <f t="shared" si="0"/>
        <v>0</v>
      </c>
      <c r="F47" s="10">
        <v>34.74</v>
      </c>
      <c r="G47" s="41">
        <f t="shared" si="1"/>
        <v>181.74684219840856</v>
      </c>
      <c r="H47" s="10">
        <v>9.4600000000000009</v>
      </c>
      <c r="I47" s="41">
        <f t="shared" si="2"/>
        <v>210.84868637201492</v>
      </c>
      <c r="J47" s="12"/>
      <c r="K47" s="41">
        <f t="shared" si="3"/>
        <v>0</v>
      </c>
      <c r="L47" s="13">
        <v>395</v>
      </c>
      <c r="M47" s="41">
        <f t="shared" si="4"/>
        <v>198.25594084806548</v>
      </c>
      <c r="N47" s="14">
        <v>3</v>
      </c>
      <c r="O47" s="15" t="s">
        <v>11</v>
      </c>
      <c r="P47" s="16">
        <v>18.899999999999999</v>
      </c>
      <c r="Q47" s="41">
        <f t="shared" si="5"/>
        <v>491.4943646788787</v>
      </c>
      <c r="R47" s="42">
        <f t="shared" si="6"/>
        <v>1082.3458340973675</v>
      </c>
    </row>
    <row r="48" spans="1:18" x14ac:dyDescent="0.25">
      <c r="A48" s="78">
        <v>43</v>
      </c>
      <c r="B48" s="39" t="s">
        <v>51</v>
      </c>
      <c r="C48" s="40" t="s">
        <v>71</v>
      </c>
      <c r="D48" s="13"/>
      <c r="E48" s="41">
        <f t="shared" si="0"/>
        <v>0</v>
      </c>
      <c r="F48" s="10">
        <v>49.43</v>
      </c>
      <c r="G48" s="41">
        <f t="shared" si="1"/>
        <v>303.48460394377685</v>
      </c>
      <c r="H48" s="10">
        <v>8.99</v>
      </c>
      <c r="I48" s="41">
        <f t="shared" si="2"/>
        <v>306.86667841185374</v>
      </c>
      <c r="J48" s="12"/>
      <c r="K48" s="41">
        <f t="shared" si="3"/>
        <v>0</v>
      </c>
      <c r="L48" s="13">
        <v>400</v>
      </c>
      <c r="M48" s="41">
        <f t="shared" si="4"/>
        <v>206.23123809523617</v>
      </c>
      <c r="N48" s="14">
        <v>4</v>
      </c>
      <c r="O48" s="15" t="s">
        <v>11</v>
      </c>
      <c r="P48" s="16">
        <v>2.5</v>
      </c>
      <c r="Q48" s="41">
        <f t="shared" si="5"/>
        <v>185.75808726435608</v>
      </c>
      <c r="R48" s="42">
        <f t="shared" si="6"/>
        <v>1002.3406077152227</v>
      </c>
    </row>
    <row r="49" spans="1:18" x14ac:dyDescent="0.25">
      <c r="A49" s="78">
        <v>44</v>
      </c>
      <c r="B49" s="54" t="s">
        <v>61</v>
      </c>
      <c r="C49" s="54" t="s">
        <v>76</v>
      </c>
      <c r="D49" s="13"/>
      <c r="E49" s="41">
        <f t="shared" si="0"/>
        <v>0</v>
      </c>
      <c r="F49" s="10">
        <v>49.12</v>
      </c>
      <c r="G49" s="41">
        <f t="shared" si="1"/>
        <v>300.86103122690213</v>
      </c>
      <c r="H49" s="10">
        <v>9</v>
      </c>
      <c r="I49" s="41">
        <f t="shared" si="2"/>
        <v>304.65738657167122</v>
      </c>
      <c r="J49" s="12"/>
      <c r="K49" s="41">
        <f t="shared" si="3"/>
        <v>0</v>
      </c>
      <c r="L49" s="13">
        <v>373</v>
      </c>
      <c r="M49" s="41">
        <f t="shared" si="4"/>
        <v>164.26345190385388</v>
      </c>
      <c r="N49" s="14">
        <v>4</v>
      </c>
      <c r="O49" s="15" t="s">
        <v>11</v>
      </c>
      <c r="P49" s="16">
        <v>7.8</v>
      </c>
      <c r="Q49" s="41">
        <f t="shared" si="5"/>
        <v>157.88576232530951</v>
      </c>
      <c r="R49" s="42">
        <f t="shared" si="6"/>
        <v>927.66763202773677</v>
      </c>
    </row>
    <row r="50" spans="1:18" x14ac:dyDescent="0.25">
      <c r="A50" s="78">
        <v>45</v>
      </c>
      <c r="B50" s="39" t="s">
        <v>25</v>
      </c>
      <c r="C50" s="40" t="s">
        <v>69</v>
      </c>
      <c r="D50" s="13"/>
      <c r="E50" s="41">
        <f t="shared" si="0"/>
        <v>0</v>
      </c>
      <c r="F50" s="11">
        <v>51.76</v>
      </c>
      <c r="G50" s="41">
        <f t="shared" si="1"/>
        <v>323.26876794123547</v>
      </c>
      <c r="H50" s="10">
        <v>9.67</v>
      </c>
      <c r="I50" s="41">
        <f t="shared" si="2"/>
        <v>173.21151847322599</v>
      </c>
      <c r="J50" s="12">
        <v>0</v>
      </c>
      <c r="K50" s="41">
        <f t="shared" si="3"/>
        <v>0</v>
      </c>
      <c r="L50" s="13"/>
      <c r="M50" s="41">
        <f t="shared" si="4"/>
        <v>0</v>
      </c>
      <c r="N50" s="14">
        <v>4</v>
      </c>
      <c r="O50" s="15" t="s">
        <v>11</v>
      </c>
      <c r="P50" s="16">
        <v>12.3</v>
      </c>
      <c r="Q50" s="41">
        <f t="shared" si="5"/>
        <v>135.86394906481979</v>
      </c>
      <c r="R50" s="42">
        <f t="shared" si="6"/>
        <v>632.34423547928122</v>
      </c>
    </row>
    <row r="51" spans="1:18" x14ac:dyDescent="0.25">
      <c r="A51" s="56"/>
    </row>
  </sheetData>
  <sortState ref="B6:R50">
    <sortCondition descending="1" ref="R6:R50"/>
  </sortState>
  <mergeCells count="2">
    <mergeCell ref="K1:P1"/>
    <mergeCell ref="N5:P5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H1" workbookViewId="0">
      <selection activeCell="T20" sqref="T20"/>
    </sheetView>
  </sheetViews>
  <sheetFormatPr defaultRowHeight="15" x14ac:dyDescent="0.25"/>
  <cols>
    <col min="1" max="1" width="18.7109375" customWidth="1"/>
    <col min="2" max="2" width="29.7109375" customWidth="1"/>
    <col min="3" max="12" width="7.7109375" customWidth="1"/>
    <col min="19" max="19" width="3.140625" customWidth="1"/>
    <col min="20" max="20" width="28.85546875" customWidth="1"/>
    <col min="21" max="21" width="9.140625" style="3"/>
  </cols>
  <sheetData>
    <row r="1" spans="1:21" ht="23.25" x14ac:dyDescent="0.35">
      <c r="A1" s="1" t="s">
        <v>18</v>
      </c>
      <c r="C1" s="2"/>
      <c r="E1" s="3"/>
      <c r="G1" s="3"/>
      <c r="I1" s="3"/>
      <c r="K1" s="83" t="s">
        <v>0</v>
      </c>
      <c r="L1" s="83"/>
      <c r="M1" s="83"/>
      <c r="N1" s="83"/>
      <c r="O1" s="83"/>
      <c r="P1" s="83"/>
    </row>
    <row r="2" spans="1:21" x14ac:dyDescent="0.25">
      <c r="C2" s="2"/>
      <c r="E2" s="3"/>
      <c r="G2" s="3"/>
      <c r="I2" s="3"/>
      <c r="K2" s="3"/>
      <c r="N2" s="4"/>
      <c r="O2" s="3"/>
    </row>
    <row r="3" spans="1:21" ht="15.75" x14ac:dyDescent="0.25">
      <c r="A3" s="5"/>
      <c r="B3" s="6" t="s">
        <v>19</v>
      </c>
      <c r="C3" s="6"/>
      <c r="E3" s="3"/>
      <c r="G3" s="3"/>
      <c r="I3" s="3"/>
      <c r="K3" s="3"/>
      <c r="N3" s="4"/>
      <c r="O3" s="3"/>
      <c r="T3" s="71" t="s">
        <v>166</v>
      </c>
    </row>
    <row r="4" spans="1:21" x14ac:dyDescent="0.25">
      <c r="A4" s="53" t="s">
        <v>1</v>
      </c>
      <c r="B4" s="53" t="s">
        <v>2</v>
      </c>
      <c r="C4" s="53" t="s">
        <v>3</v>
      </c>
      <c r="D4" s="53" t="s">
        <v>4</v>
      </c>
      <c r="E4" s="53" t="s">
        <v>5</v>
      </c>
      <c r="F4" s="53" t="s">
        <v>4</v>
      </c>
      <c r="G4" s="53" t="s">
        <v>6</v>
      </c>
      <c r="H4" s="53" t="s">
        <v>4</v>
      </c>
      <c r="I4" s="53" t="s">
        <v>7</v>
      </c>
      <c r="J4" s="53" t="s">
        <v>4</v>
      </c>
      <c r="K4" s="53" t="s">
        <v>8</v>
      </c>
      <c r="L4" s="53" t="s">
        <v>4</v>
      </c>
      <c r="M4" s="87" t="s">
        <v>9</v>
      </c>
      <c r="N4" s="88"/>
      <c r="O4" s="89"/>
      <c r="P4" s="53" t="s">
        <v>4</v>
      </c>
      <c r="Q4" s="53" t="s">
        <v>10</v>
      </c>
    </row>
    <row r="5" spans="1:21" x14ac:dyDescent="0.25">
      <c r="A5" s="39" t="s">
        <v>37</v>
      </c>
      <c r="B5" s="40" t="s">
        <v>69</v>
      </c>
      <c r="C5" s="13">
        <v>8.89</v>
      </c>
      <c r="D5" s="41">
        <f>IF(C5&lt;1.5,,IF(C5&lt;1.5,,SUM(51.39*(POWER((C5-1.5),1.05)))))</f>
        <v>419.71576102675618</v>
      </c>
      <c r="E5" s="10"/>
      <c r="F5" s="41">
        <f>IF(E5&lt;10,,IF(E5&lt;10,,SUM(5.33*(POWER((E5-10),1.1)))))</f>
        <v>0</v>
      </c>
      <c r="G5" s="10">
        <v>8.1199999999999992</v>
      </c>
      <c r="H5" s="41">
        <f>IF(G5&lt;0.1,,IF(G5&gt;11.5,,SUM(58.015*(POWER((11.5-G5),1.81)))))</f>
        <v>525.8713662555574</v>
      </c>
      <c r="I5" s="12"/>
      <c r="J5" s="41">
        <f>IF(I5&lt;75,,IF(I5&lt;75,,SUM(0.8465*(POWER((I5-75),1.42)))))</f>
        <v>0</v>
      </c>
      <c r="K5" s="13">
        <v>450</v>
      </c>
      <c r="L5" s="41">
        <f>IF(K5&lt;220,,IF(K5&lt;220,,SUM(0.14354*(POWER((K5-220),1.4)))))</f>
        <v>290.66444606070036</v>
      </c>
      <c r="M5" s="14">
        <v>3</v>
      </c>
      <c r="N5" s="15" t="s">
        <v>11</v>
      </c>
      <c r="O5" s="16">
        <v>38.6</v>
      </c>
      <c r="P5" s="41">
        <f>IF((M5*60+O5)&lt;0.1,,IF((M5*60+O5)&gt;305.5,,SUM(0.08713*(POWER((305.5-(M5*60+O5)),1.85)))))</f>
        <v>336.78620986987812</v>
      </c>
      <c r="Q5" s="42">
        <f>SUM(D5,F5,H5,J5,L5,P5)</f>
        <v>1573.037783212892</v>
      </c>
      <c r="S5">
        <v>1</v>
      </c>
      <c r="T5" s="40" t="s">
        <v>70</v>
      </c>
      <c r="U5" s="72">
        <v>7248.8073742288361</v>
      </c>
    </row>
    <row r="6" spans="1:21" x14ac:dyDescent="0.25">
      <c r="A6" s="39" t="s">
        <v>24</v>
      </c>
      <c r="B6" s="40" t="s">
        <v>69</v>
      </c>
      <c r="C6" s="17"/>
      <c r="D6" s="41">
        <f>IF(C6&lt;1.5,,IF(C6&lt;1.5,,SUM(51.39*(POWER((C6-1.5),1.05)))))</f>
        <v>0</v>
      </c>
      <c r="E6" s="10">
        <v>50.98</v>
      </c>
      <c r="F6" s="41">
        <f>IF(E6&lt;10,,IF(E6&lt;10,,SUM(5.33*(POWER((E6-10),1.1)))))</f>
        <v>316.63313323428793</v>
      </c>
      <c r="G6" s="10">
        <v>8.26</v>
      </c>
      <c r="H6" s="41">
        <f>IF(G6&lt;0.1,,IF(G6&gt;11.5,,SUM(58.015*(POWER((11.5-G6),1.81)))))</f>
        <v>487.10968555990286</v>
      </c>
      <c r="I6" s="13">
        <v>132</v>
      </c>
      <c r="J6" s="41">
        <f>IF(I6&lt;75,,IF(I6&lt;75,,SUM(0.8465*(POWER((I6-75),1.42)))))</f>
        <v>263.61447738540141</v>
      </c>
      <c r="K6" s="17"/>
      <c r="L6" s="41">
        <f>IF(K6&lt;220,,IF(K6&lt;220,,SUM(0.14354*(POWER((K6-220),1.4)))))</f>
        <v>0</v>
      </c>
      <c r="M6" s="14">
        <v>3</v>
      </c>
      <c r="N6" s="18" t="s">
        <v>11</v>
      </c>
      <c r="O6" s="16">
        <v>35.9</v>
      </c>
      <c r="P6" s="41">
        <f>IF((M6*60+O6)&lt;0.1,,IF((M6*60+O6)&gt;305.5,,SUM(0.08713*(POWER((305.5-(M6*60+O6)),1.85)))))</f>
        <v>356.39986586141521</v>
      </c>
      <c r="Q6" s="43">
        <f>SUM(D6,F6,H6,J6,L6,P6)</f>
        <v>1423.7571620410074</v>
      </c>
      <c r="S6">
        <v>2</v>
      </c>
      <c r="T6" s="40" t="s">
        <v>75</v>
      </c>
      <c r="U6" s="72">
        <v>7121.6440016087117</v>
      </c>
    </row>
    <row r="7" spans="1:21" x14ac:dyDescent="0.25">
      <c r="A7" s="39" t="s">
        <v>52</v>
      </c>
      <c r="B7" s="40" t="s">
        <v>69</v>
      </c>
      <c r="C7" s="13"/>
      <c r="D7" s="41">
        <f>IF(C7&lt;1.5,,IF(C7&lt;1.5,,SUM(51.39*(POWER((C7-1.5),1.05)))))</f>
        <v>0</v>
      </c>
      <c r="E7" s="10">
        <v>56.91</v>
      </c>
      <c r="F7" s="41">
        <f>IF(E7&lt;10,,IF(E7&lt;10,,SUM(5.33*(POWER((E7-10),1.1)))))</f>
        <v>367.38310916267523</v>
      </c>
      <c r="G7" s="10">
        <v>8.58</v>
      </c>
      <c r="H7" s="41">
        <f>IF(G7&lt;0.1,,IF(G7&gt;11.5,,SUM(58.015*(POWER((11.5-G7),1.81)))))</f>
        <v>403.53690400462062</v>
      </c>
      <c r="I7" s="12"/>
      <c r="J7" s="41">
        <f>IF(I7&lt;75,,IF(I7&lt;75,,SUM(0.8465*(POWER((I7-75),1.42)))))</f>
        <v>0</v>
      </c>
      <c r="K7" s="13">
        <v>470</v>
      </c>
      <c r="L7" s="41">
        <f>IF(K7&lt;220,,IF(K7&lt;220,,SUM(0.14354*(POWER((K7-220),1.4)))))</f>
        <v>326.65473212795405</v>
      </c>
      <c r="M7" s="14">
        <v>3</v>
      </c>
      <c r="N7" s="15" t="s">
        <v>11</v>
      </c>
      <c r="O7" s="16">
        <v>48.7</v>
      </c>
      <c r="P7" s="41">
        <f>IF((M7*60+O7)&lt;0.1,,IF((M7*60+O7)&gt;305.5,,SUM(0.08713*(POWER((305.5-(M7*60+O7)),1.85)))))</f>
        <v>267.96987341065386</v>
      </c>
      <c r="Q7" s="42">
        <f>SUM(D7,F7,H7,J7,L7,P7)</f>
        <v>1365.5446187059038</v>
      </c>
      <c r="S7">
        <v>3</v>
      </c>
      <c r="T7" s="40" t="s">
        <v>72</v>
      </c>
      <c r="U7" s="72">
        <v>6706.3949658621177</v>
      </c>
    </row>
    <row r="8" spans="1:21" x14ac:dyDescent="0.25">
      <c r="A8" s="39" t="s">
        <v>47</v>
      </c>
      <c r="B8" s="40" t="s">
        <v>69</v>
      </c>
      <c r="C8" s="13">
        <v>7.69</v>
      </c>
      <c r="D8" s="41">
        <f>IF(C8&lt;1.5,,IF(C8&lt;1.5,,SUM(51.39*(POWER((C8-1.5),1.05)))))</f>
        <v>348.46069554103963</v>
      </c>
      <c r="E8" s="10"/>
      <c r="F8" s="41">
        <f>IF(E8&lt;10,,IF(E8&lt;10,,SUM(5.33*(POWER((E8-10),1.1)))))</f>
        <v>0</v>
      </c>
      <c r="G8" s="10">
        <v>8.4700000000000006</v>
      </c>
      <c r="H8" s="41">
        <f>IF(G8&lt;0.1,,IF(G8&gt;11.5,,SUM(58.015*(POWER((11.5-G8),1.81)))))</f>
        <v>431.47084393008515</v>
      </c>
      <c r="I8" s="12"/>
      <c r="J8" s="41">
        <f>IF(I8&lt;75,,IF(I8&lt;75,,SUM(0.8465*(POWER((I8-75),1.42)))))</f>
        <v>0</v>
      </c>
      <c r="K8" s="13">
        <v>460</v>
      </c>
      <c r="L8" s="41">
        <f>IF(K8&lt;220,,IF(K8&lt;220,,SUM(0.14354*(POWER((K8-220),1.4)))))</f>
        <v>308.50959831025386</v>
      </c>
      <c r="M8" s="14">
        <v>3</v>
      </c>
      <c r="N8" s="15" t="s">
        <v>11</v>
      </c>
      <c r="O8" s="16">
        <v>49.9</v>
      </c>
      <c r="P8" s="41">
        <f>IF((M8*60+O8)&lt;0.1,,IF((M8*60+O8)&gt;305.5,,SUM(0.08713*(POWER((305.5-(M8*60+O8)),1.85)))))</f>
        <v>260.27534793413298</v>
      </c>
      <c r="Q8" s="42">
        <f>SUM(D8,F8,H8,J8,L8,P8)</f>
        <v>1348.7164857155115</v>
      </c>
      <c r="S8">
        <v>4</v>
      </c>
      <c r="T8" s="40" t="s">
        <v>68</v>
      </c>
      <c r="U8" s="72">
        <v>6534.4026330924207</v>
      </c>
    </row>
    <row r="9" spans="1:21" x14ac:dyDescent="0.25">
      <c r="A9" s="39" t="s">
        <v>25</v>
      </c>
      <c r="B9" s="40" t="s">
        <v>69</v>
      </c>
      <c r="C9" s="13"/>
      <c r="D9" s="41">
        <f>IF(C9&lt;1.5,,IF(C9&lt;1.5,,SUM(51.39*(POWER((C9-1.5),1.05)))))</f>
        <v>0</v>
      </c>
      <c r="E9" s="11">
        <v>51.76</v>
      </c>
      <c r="F9" s="41">
        <f>IF(E9&lt;10,,IF(E9&lt;10,,SUM(5.33*(POWER((E9-10),1.1)))))</f>
        <v>323.26876794123547</v>
      </c>
      <c r="G9" s="10">
        <v>9.67</v>
      </c>
      <c r="H9" s="41">
        <f>IF(G9&lt;0.1,,IF(G9&gt;11.5,,SUM(58.015*(POWER((11.5-G9),1.81)))))</f>
        <v>173.21151847322599</v>
      </c>
      <c r="I9" s="12">
        <v>0</v>
      </c>
      <c r="J9" s="41">
        <f>IF(I9&lt;75,,IF(I9&lt;75,,SUM(0.8465*(POWER((I9-75),1.42)))))</f>
        <v>0</v>
      </c>
      <c r="K9" s="13"/>
      <c r="L9" s="41">
        <f>IF(K9&lt;220,,IF(K9&lt;220,,SUM(0.14354*(POWER((K9-220),1.4)))))</f>
        <v>0</v>
      </c>
      <c r="M9" s="14">
        <v>4</v>
      </c>
      <c r="N9" s="15" t="s">
        <v>11</v>
      </c>
      <c r="O9" s="16">
        <v>12.3</v>
      </c>
      <c r="P9" s="41">
        <f>IF((M9*60+O9)&lt;0.1,,IF((M9*60+O9)&gt;305.5,,SUM(0.08713*(POWER((305.5-(M9*60+O9)),1.85)))))</f>
        <v>135.86394906481979</v>
      </c>
      <c r="Q9" s="42">
        <f>SUM(D9,F9,H9,J9,L9,P9)</f>
        <v>632.34423547928122</v>
      </c>
      <c r="S9">
        <v>5</v>
      </c>
      <c r="T9" s="40" t="s">
        <v>76</v>
      </c>
      <c r="U9" s="72">
        <v>6421.7924552068098</v>
      </c>
    </row>
    <row r="10" spans="1:21" ht="15.75" x14ac:dyDescent="0.3">
      <c r="A10" s="97" t="s">
        <v>168</v>
      </c>
      <c r="B10" s="40"/>
      <c r="C10" s="13"/>
      <c r="D10" s="41"/>
      <c r="E10" s="11"/>
      <c r="F10" s="41"/>
      <c r="G10" s="10"/>
      <c r="H10" s="41"/>
      <c r="I10" s="12"/>
      <c r="J10" s="41"/>
      <c r="K10" s="13"/>
      <c r="L10" s="41"/>
      <c r="M10" s="14"/>
      <c r="N10" s="15"/>
      <c r="O10" s="16"/>
      <c r="P10" s="41"/>
      <c r="Q10" s="96">
        <f>SUM(Q5:Q8)</f>
        <v>5711.0560496753151</v>
      </c>
      <c r="S10">
        <v>6</v>
      </c>
      <c r="T10" s="40" t="s">
        <v>71</v>
      </c>
      <c r="U10" s="72">
        <v>6289.9297876839537</v>
      </c>
    </row>
    <row r="11" spans="1:21" x14ac:dyDescent="0.25">
      <c r="A11" s="39"/>
      <c r="B11" s="40"/>
      <c r="C11" s="13"/>
      <c r="D11" s="41"/>
      <c r="E11" s="11"/>
      <c r="F11" s="41"/>
      <c r="G11" s="10"/>
      <c r="H11" s="41"/>
      <c r="I11" s="12"/>
      <c r="J11" s="41"/>
      <c r="K11" s="13"/>
      <c r="L11" s="41"/>
      <c r="M11" s="14"/>
      <c r="N11" s="15"/>
      <c r="O11" s="16"/>
      <c r="P11" s="41"/>
      <c r="Q11" s="42"/>
      <c r="S11">
        <v>7</v>
      </c>
      <c r="T11" s="40" t="s">
        <v>74</v>
      </c>
      <c r="U11" s="72">
        <v>6231.957413400798</v>
      </c>
    </row>
    <row r="12" spans="1:21" x14ac:dyDescent="0.25">
      <c r="A12" s="39" t="s">
        <v>26</v>
      </c>
      <c r="B12" s="40" t="s">
        <v>70</v>
      </c>
      <c r="C12" s="10">
        <v>12.08</v>
      </c>
      <c r="D12" s="41">
        <f>IF(C12&lt;1.5,,IF(C12&lt;1.5,,SUM(51.39*(POWER((C12-1.5),1.05)))))</f>
        <v>611.77055296315018</v>
      </c>
      <c r="E12" s="17"/>
      <c r="F12" s="41">
        <f>IF(E12&lt;10,,IF(E12&lt;10,,SUM(5.33*(POWER((E12-10),1.1)))))</f>
        <v>0</v>
      </c>
      <c r="G12" s="10">
        <v>7.83</v>
      </c>
      <c r="H12" s="41">
        <f>IF(G12&lt;0.1,,IF(G12&gt;11.5,,SUM(58.015*(POWER((11.5-G12),1.81)))))</f>
        <v>610.35973090228458</v>
      </c>
      <c r="I12" s="12">
        <v>148</v>
      </c>
      <c r="J12" s="41">
        <f>IF(I12&lt;75,,IF(I12&lt;75,,SUM(0.8465*(POWER((I12-75),1.42)))))</f>
        <v>374.58072320981819</v>
      </c>
      <c r="K12" s="13"/>
      <c r="L12" s="41">
        <f>IF(K12&lt;220,,IF(K12&lt;220,,SUM(0.14354*(POWER((K12-220),1.4)))))</f>
        <v>0</v>
      </c>
      <c r="M12" s="14">
        <v>3</v>
      </c>
      <c r="N12" s="15" t="s">
        <v>11</v>
      </c>
      <c r="O12" s="16">
        <v>10.4</v>
      </c>
      <c r="P12" s="41">
        <f>IF((M12*60+O12)&lt;0.1,,IF((M12*60+O12)&gt;305.5,,SUM(0.08713*(POWER((305.5-(M12*60+O12)),1.85)))))</f>
        <v>566.44410670641548</v>
      </c>
      <c r="Q12" s="42">
        <f>SUM(D12,F12,H12,J12,L12,P12)</f>
        <v>2163.1551137816682</v>
      </c>
      <c r="S12">
        <v>8</v>
      </c>
      <c r="T12" s="40" t="s">
        <v>73</v>
      </c>
      <c r="U12" s="72">
        <v>6109.8094079544526</v>
      </c>
    </row>
    <row r="13" spans="1:21" x14ac:dyDescent="0.25">
      <c r="A13" s="39" t="s">
        <v>31</v>
      </c>
      <c r="B13" s="40" t="s">
        <v>70</v>
      </c>
      <c r="C13" s="13"/>
      <c r="D13" s="41">
        <f>IF(C13&lt;1.5,,IF(C13&lt;1.5,,SUM(51.39*(POWER((C13-1.5),1.05)))))</f>
        <v>0</v>
      </c>
      <c r="E13" s="10">
        <v>60.08</v>
      </c>
      <c r="F13" s="41">
        <f>IF(E13&lt;10,,IF(E13&lt;10,,SUM(5.33*(POWER((E13-10),1.1)))))</f>
        <v>394.78256210443448</v>
      </c>
      <c r="G13" s="10">
        <v>8.11</v>
      </c>
      <c r="H13" s="41">
        <f>IF(G13&lt;0.1,,IF(G13&gt;11.5,,SUM(58.015*(POWER((11.5-G13),1.81)))))</f>
        <v>528.69079661762873</v>
      </c>
      <c r="I13" s="12"/>
      <c r="J13" s="41">
        <f>IF(I13&lt;75,,IF(I13&lt;75,,SUM(0.8465*(POWER((I13-75),1.42)))))</f>
        <v>0</v>
      </c>
      <c r="K13" s="13">
        <v>530</v>
      </c>
      <c r="L13" s="41">
        <f>IF(K13&lt;220,,IF(K13&lt;220,,SUM(0.14354*(POWER((K13-220),1.4)))))</f>
        <v>441.44775573706136</v>
      </c>
      <c r="M13" s="14">
        <v>3</v>
      </c>
      <c r="N13" s="15" t="s">
        <v>11</v>
      </c>
      <c r="O13" s="16">
        <v>1.4</v>
      </c>
      <c r="P13" s="41">
        <f>IF((M13*60+O13)&lt;0.1,,IF((M13*60+O13)&gt;305.5,,SUM(0.08713*(POWER((305.5-(M13*60+O13)),1.85)))))</f>
        <v>651.09672341767066</v>
      </c>
      <c r="Q13" s="42">
        <f>SUM(D13,F13,H13,J13,L13,P13)</f>
        <v>2016.0178378767951</v>
      </c>
      <c r="S13">
        <v>9</v>
      </c>
      <c r="T13" s="40" t="s">
        <v>69</v>
      </c>
      <c r="U13" s="72">
        <v>5711.0560496753151</v>
      </c>
    </row>
    <row r="14" spans="1:21" x14ac:dyDescent="0.25">
      <c r="A14" s="39" t="s">
        <v>46</v>
      </c>
      <c r="B14" s="40" t="s">
        <v>70</v>
      </c>
      <c r="C14" s="13">
        <v>9.68</v>
      </c>
      <c r="D14" s="41">
        <f>IF(C14&lt;1.5,,IF(C14&lt;1.5,,SUM(51.39*(POWER((C14-1.5),1.05)))))</f>
        <v>466.94914716040381</v>
      </c>
      <c r="E14" s="10"/>
      <c r="F14" s="41">
        <f>IF(E14&lt;10,,IF(E14&lt;10,,SUM(5.33*(POWER((E14-10),1.1)))))</f>
        <v>0</v>
      </c>
      <c r="G14" s="10">
        <v>8.82</v>
      </c>
      <c r="H14" s="41">
        <f>IF(G14&lt;0.1,,IF(G14&gt;11.5,,SUM(58.015*(POWER((11.5-G14),1.81)))))</f>
        <v>345.51290559127295</v>
      </c>
      <c r="I14" s="12">
        <v>148</v>
      </c>
      <c r="J14" s="41">
        <f>IF(I14&lt;75,,IF(I14&lt;75,,SUM(0.8465*(POWER((I14-75),1.42)))))</f>
        <v>374.58072320981819</v>
      </c>
      <c r="K14" s="13"/>
      <c r="L14" s="41">
        <f>IF(K14&lt;220,,IF(K14&lt;220,,SUM(0.14354*(POWER((K14-220),1.4)))))</f>
        <v>0</v>
      </c>
      <c r="M14" s="14">
        <v>3</v>
      </c>
      <c r="N14" s="15" t="s">
        <v>11</v>
      </c>
      <c r="O14" s="16">
        <v>22.8</v>
      </c>
      <c r="P14" s="41">
        <f>IF((M14*60+O14)&lt;0.1,,IF((M14*60+O14)&gt;305.5,,SUM(0.08713*(POWER((305.5-(M14*60+O14)),1.85)))))</f>
        <v>458.74678611019982</v>
      </c>
      <c r="Q14" s="42">
        <f>SUM(D14,F14,H14,J14,L14,P14)</f>
        <v>1645.7895620716947</v>
      </c>
      <c r="T14" s="82"/>
    </row>
    <row r="15" spans="1:21" x14ac:dyDescent="0.25">
      <c r="A15" s="39" t="s">
        <v>45</v>
      </c>
      <c r="B15" s="40" t="s">
        <v>70</v>
      </c>
      <c r="C15" s="13"/>
      <c r="D15" s="41">
        <f>IF(C15&lt;1.5,,IF(C15&lt;1.5,,SUM(51.39*(POWER((C15-1.5),1.05)))))</f>
        <v>0</v>
      </c>
      <c r="E15" s="10">
        <v>54.98</v>
      </c>
      <c r="F15" s="41">
        <f>IF(E15&lt;10,,IF(E15&lt;10,,SUM(5.33*(POWER((E15-10),1.1)))))</f>
        <v>350.79113148959902</v>
      </c>
      <c r="G15" s="10">
        <v>8.8699999999999992</v>
      </c>
      <c r="H15" s="41">
        <f>IF(G15&lt;0.1,,IF(G15&gt;11.5,,SUM(58.015*(POWER((11.5-G15),1.81)))))</f>
        <v>333.93366297492156</v>
      </c>
      <c r="I15" s="12">
        <v>140</v>
      </c>
      <c r="J15" s="41">
        <f>IF(I15&lt;75,,IF(I15&lt;75,,SUM(0.8465*(POWER((I15-75),1.42)))))</f>
        <v>317.66102205231579</v>
      </c>
      <c r="K15" s="13"/>
      <c r="L15" s="41">
        <f>IF(K15&lt;220,,IF(K15&lt;220,,SUM(0.14354*(POWER((K15-220),1.4)))))</f>
        <v>0</v>
      </c>
      <c r="M15" s="14">
        <v>3</v>
      </c>
      <c r="N15" s="15" t="s">
        <v>11</v>
      </c>
      <c r="O15" s="16">
        <v>27.4</v>
      </c>
      <c r="P15" s="41">
        <f>IF((M15*60+O15)&lt;0.1,,IF((M15*60+O15)&gt;305.5,,SUM(0.08713*(POWER((305.5-(M15*60+O15)),1.85)))))</f>
        <v>421.45904398184217</v>
      </c>
      <c r="Q15" s="42">
        <f>SUM(D15,F15,H15,J15,L15,P15)</f>
        <v>1423.8448604986784</v>
      </c>
      <c r="T15" s="82"/>
    </row>
    <row r="16" spans="1:21" x14ac:dyDescent="0.25">
      <c r="A16" s="39" t="s">
        <v>54</v>
      </c>
      <c r="B16" s="40" t="s">
        <v>70</v>
      </c>
      <c r="C16" s="13"/>
      <c r="D16" s="41">
        <f>IF(C16&lt;1.5,,IF(C16&lt;1.5,,SUM(51.39*(POWER((C16-1.5),1.05)))))</f>
        <v>0</v>
      </c>
      <c r="E16" s="10">
        <v>47.71</v>
      </c>
      <c r="F16" s="41">
        <f>IF(E16&lt;10,,IF(E16&lt;10,,SUM(5.33*(POWER((E16-10),1.1)))))</f>
        <v>288.95445501090643</v>
      </c>
      <c r="G16" s="10">
        <v>8.23</v>
      </c>
      <c r="H16" s="41">
        <f>IF(G16&lt;0.1,,IF(G16&gt;11.5,,SUM(58.015*(POWER((11.5-G16),1.81)))))</f>
        <v>495.30387865544924</v>
      </c>
      <c r="I16" s="12"/>
      <c r="J16" s="41">
        <f>IF(I16&lt;75,,IF(I16&lt;75,,SUM(0.8465*(POWER((I16-75),1.42)))))</f>
        <v>0</v>
      </c>
      <c r="K16" s="13">
        <v>521</v>
      </c>
      <c r="L16" s="41">
        <f>IF(K16&lt;220,,IF(K16&lt;220,,SUM(0.14354*(POWER((K16-220),1.4)))))</f>
        <v>423.60983608118772</v>
      </c>
      <c r="M16" s="14">
        <v>4</v>
      </c>
      <c r="N16" s="15" t="s">
        <v>11</v>
      </c>
      <c r="O16" s="16">
        <v>3.4</v>
      </c>
      <c r="P16" s="41">
        <f>IF((M16*60+O16)&lt;0.1,,IF((M16*60+O16)&gt;305.5,,SUM(0.08713*(POWER((305.5-(M16*60+O16)),1.85)))))</f>
        <v>180.87859435610474</v>
      </c>
      <c r="Q16" s="42">
        <f>SUM(D16,F16,H16,J16,L16,P16)</f>
        <v>1388.746764103648</v>
      </c>
    </row>
    <row r="17" spans="1:17" ht="15.75" x14ac:dyDescent="0.3">
      <c r="A17" s="97" t="s">
        <v>167</v>
      </c>
      <c r="B17" s="40"/>
      <c r="C17" s="13"/>
      <c r="D17" s="41"/>
      <c r="E17" s="10"/>
      <c r="F17" s="41"/>
      <c r="G17" s="10"/>
      <c r="H17" s="41"/>
      <c r="I17" s="12"/>
      <c r="J17" s="41"/>
      <c r="K17" s="13"/>
      <c r="L17" s="41"/>
      <c r="M17" s="14"/>
      <c r="N17" s="15"/>
      <c r="O17" s="16"/>
      <c r="P17" s="41"/>
      <c r="Q17" s="96">
        <f>SUM(Q12:Q15)</f>
        <v>7248.8073742288361</v>
      </c>
    </row>
    <row r="18" spans="1:17" x14ac:dyDescent="0.25">
      <c r="A18" s="39"/>
      <c r="B18" s="40"/>
      <c r="C18" s="13"/>
      <c r="D18" s="41"/>
      <c r="E18" s="10"/>
      <c r="F18" s="41"/>
      <c r="G18" s="10"/>
      <c r="H18" s="41"/>
      <c r="I18" s="12"/>
      <c r="J18" s="41"/>
      <c r="K18" s="13"/>
      <c r="L18" s="41"/>
      <c r="M18" s="14"/>
      <c r="N18" s="15"/>
      <c r="O18" s="16"/>
      <c r="P18" s="41"/>
      <c r="Q18" s="42"/>
    </row>
    <row r="19" spans="1:17" x14ac:dyDescent="0.25">
      <c r="A19" s="54" t="s">
        <v>60</v>
      </c>
      <c r="B19" s="54" t="s">
        <v>75</v>
      </c>
      <c r="C19" s="13">
        <v>9.99</v>
      </c>
      <c r="D19" s="41">
        <f>IF(C19&lt;1.5,,IF(C19&lt;1.5,,SUM(51.39*(POWER((C19-1.5),1.05)))))</f>
        <v>485.54746655392523</v>
      </c>
      <c r="E19" s="10"/>
      <c r="F19" s="41">
        <f>IF(E19&lt;10,,IF(E19&lt;10,,SUM(5.33*(POWER((E19-10),1.1)))))</f>
        <v>0</v>
      </c>
      <c r="G19" s="10">
        <v>7.92</v>
      </c>
      <c r="H19" s="41">
        <f>IF(G19&lt;0.1,,IF(G19&gt;11.5,,SUM(58.015*(POWER((11.5-G19),1.81)))))</f>
        <v>583.53723713543468</v>
      </c>
      <c r="I19" s="12"/>
      <c r="J19" s="41">
        <f>IF(I19&lt;75,,IF(I19&lt;75,,SUM(0.8465*(POWER((I19-75),1.42)))))</f>
        <v>0</v>
      </c>
      <c r="K19" s="13">
        <v>533</v>
      </c>
      <c r="L19" s="41">
        <f>IF(K19&lt;220,,IF(K19&lt;220,,SUM(0.14354*(POWER((K19-220),1.4)))))</f>
        <v>447.44021444134074</v>
      </c>
      <c r="M19" s="14">
        <v>3</v>
      </c>
      <c r="N19" s="15" t="s">
        <v>11</v>
      </c>
      <c r="O19" s="16">
        <v>8.6999999999999993</v>
      </c>
      <c r="P19" s="41">
        <f>IF((M19*60+O19)&lt;0.1,,IF((M19*60+O19)&gt;305.5,,SUM(0.08713*(POWER((305.5-(M19*60+O19)),1.85)))))</f>
        <v>582.0187463815023</v>
      </c>
      <c r="Q19" s="42">
        <f>SUM(D19,F19,H19,J19,L19,P19)</f>
        <v>2098.5436645122027</v>
      </c>
    </row>
    <row r="20" spans="1:17" x14ac:dyDescent="0.25">
      <c r="A20" s="39" t="s">
        <v>53</v>
      </c>
      <c r="B20" s="40" t="s">
        <v>75</v>
      </c>
      <c r="C20" s="13"/>
      <c r="D20" s="41">
        <f>IF(C20&lt;1.5,,IF(C20&lt;1.5,,SUM(51.39*(POWER((C20-1.5),1.05)))))</f>
        <v>0</v>
      </c>
      <c r="E20" s="10">
        <v>71.91</v>
      </c>
      <c r="F20" s="41">
        <f>IF(E20&lt;10,,IF(E20&lt;10,,SUM(5.33*(POWER((E20-10),1.1)))))</f>
        <v>498.49877272447799</v>
      </c>
      <c r="G20" s="10">
        <v>7.71</v>
      </c>
      <c r="H20" s="41">
        <f>IF(G20&lt;0.1,,IF(G20&gt;11.5,,SUM(58.015*(POWER((11.5-G20),1.81)))))</f>
        <v>646.95975646663226</v>
      </c>
      <c r="I20" s="12">
        <v>156</v>
      </c>
      <c r="J20" s="41">
        <f>IF(I20&lt;75,,IF(I20&lt;75,,SUM(0.8465*(POWER((I20-75),1.42)))))</f>
        <v>434.18587343803136</v>
      </c>
      <c r="K20" s="13"/>
      <c r="L20" s="41">
        <f>IF(K20&lt;220,,IF(K20&lt;220,,SUM(0.14354*(POWER((K20-220),1.4)))))</f>
        <v>0</v>
      </c>
      <c r="M20" s="14">
        <v>3</v>
      </c>
      <c r="N20" s="15" t="s">
        <v>11</v>
      </c>
      <c r="O20" s="16">
        <v>35.1</v>
      </c>
      <c r="P20" s="41">
        <f>IF((M20*60+O20)&lt;0.1,,IF((M20*60+O20)&gt;305.5,,SUM(0.08713*(POWER((305.5-(M20*60+O20)),1.85)))))</f>
        <v>362.30915690278789</v>
      </c>
      <c r="Q20" s="42">
        <f>SUM(D20,F20,H20,J20,L20,P20)</f>
        <v>1941.9535595319296</v>
      </c>
    </row>
    <row r="21" spans="1:17" x14ac:dyDescent="0.25">
      <c r="A21" s="39" t="s">
        <v>42</v>
      </c>
      <c r="B21" s="40" t="s">
        <v>75</v>
      </c>
      <c r="C21" s="13"/>
      <c r="D21" s="41">
        <f>IF(C21&lt;1.5,,IF(C21&lt;1.5,,SUM(51.39*(POWER((C21-1.5),1.05)))))</f>
        <v>0</v>
      </c>
      <c r="E21" s="10">
        <v>68.099999999999994</v>
      </c>
      <c r="F21" s="41">
        <f>IF(E21&lt;10,,IF(E21&lt;10,,SUM(5.33*(POWER((E21-10),1.1)))))</f>
        <v>464.85869069349593</v>
      </c>
      <c r="G21" s="10">
        <v>8.3000000000000007</v>
      </c>
      <c r="H21" s="41">
        <f>IF(G21&lt;0.1,,IF(G21&gt;11.5,,SUM(58.015*(POWER((11.5-G21),1.81)))))</f>
        <v>476.2793555768389</v>
      </c>
      <c r="I21" s="12"/>
      <c r="J21" s="41">
        <f>IF(I21&lt;75,,IF(I21&lt;75,,SUM(0.8465*(POWER((I21-75),1.42)))))</f>
        <v>0</v>
      </c>
      <c r="K21" s="13">
        <v>411</v>
      </c>
      <c r="L21" s="41">
        <f>IF(K21&lt;220,,IF(K21&lt;220,,SUM(0.14354*(POWER((K21-220),1.4)))))</f>
        <v>224.08854463205526</v>
      </c>
      <c r="M21" s="14">
        <v>3</v>
      </c>
      <c r="N21" s="15" t="s">
        <v>11</v>
      </c>
      <c r="O21" s="16">
        <v>29.4</v>
      </c>
      <c r="P21" s="41">
        <f>IF((M21*60+O21)&lt;0.1,,IF((M21*60+O21)&gt;305.5,,SUM(0.08713*(POWER((305.5-(M21*60+O21)),1.85)))))</f>
        <v>405.70090942005174</v>
      </c>
      <c r="Q21" s="42">
        <f>SUM(D21,F21,H21,J21,L21,P21)</f>
        <v>1570.927500322442</v>
      </c>
    </row>
    <row r="22" spans="1:17" x14ac:dyDescent="0.25">
      <c r="A22" s="39" t="s">
        <v>40</v>
      </c>
      <c r="B22" s="40" t="s">
        <v>75</v>
      </c>
      <c r="C22" s="13">
        <v>8.41</v>
      </c>
      <c r="D22" s="41">
        <f>IF(C22&lt;1.5,,IF(C22&lt;1.5,,SUM(51.39*(POWER((C22-1.5),1.05)))))</f>
        <v>391.13850135316568</v>
      </c>
      <c r="E22" s="10"/>
      <c r="F22" s="41">
        <f>IF(E22&lt;10,,IF(E22&lt;10,,SUM(5.33*(POWER((E22-10),1.1)))))</f>
        <v>0</v>
      </c>
      <c r="G22" s="10">
        <v>8.2100000000000009</v>
      </c>
      <c r="H22" s="41">
        <f>IF(G22&lt;0.1,,IF(G22&gt;11.5,,SUM(58.015*(POWER((11.5-G22),1.81)))))</f>
        <v>500.80063614686111</v>
      </c>
      <c r="I22" s="12">
        <v>144</v>
      </c>
      <c r="J22" s="41">
        <f>IF(I22&lt;75,,IF(I22&lt;75,,SUM(0.8465*(POWER((I22-75),1.42)))))</f>
        <v>345.77426855123963</v>
      </c>
      <c r="K22" s="13"/>
      <c r="L22" s="41">
        <f>IF(K22&lt;220,,IF(K22&lt;220,,SUM(0.14354*(POWER((K22-220),1.4)))))</f>
        <v>0</v>
      </c>
      <c r="M22" s="14">
        <v>3</v>
      </c>
      <c r="N22" s="15" t="s">
        <v>11</v>
      </c>
      <c r="O22" s="16">
        <v>48</v>
      </c>
      <c r="P22" s="41">
        <f>IF((M22*60+O22)&lt;0.1,,IF((M22*60+O22)&gt;305.5,,SUM(0.08713*(POWER((305.5-(M22*60+O22)),1.85)))))</f>
        <v>272.50587119087095</v>
      </c>
      <c r="Q22" s="42">
        <f>SUM(D22,F22,H22,J22,L22,P22)</f>
        <v>1510.2192772421374</v>
      </c>
    </row>
    <row r="23" spans="1:17" x14ac:dyDescent="0.25">
      <c r="A23" s="54" t="s">
        <v>67</v>
      </c>
      <c r="B23" s="54" t="s">
        <v>75</v>
      </c>
      <c r="C23" s="13">
        <v>6.84</v>
      </c>
      <c r="D23" s="41">
        <f>IF(C23&lt;1.5,,IF(C23&lt;1.5,,SUM(51.39*(POWER((C23-1.5),1.05)))))</f>
        <v>298.39870742209945</v>
      </c>
      <c r="E23" s="10"/>
      <c r="F23" s="41">
        <f>IF(E23&lt;10,,IF(E23&lt;10,,SUM(5.33*(POWER((E23-10),1.1)))))</f>
        <v>0</v>
      </c>
      <c r="G23" s="10">
        <v>8.08</v>
      </c>
      <c r="H23" s="41">
        <f>IF(G23&lt;0.1,,IF(G23&gt;11.5,,SUM(58.015*(POWER((11.5-G23),1.81)))))</f>
        <v>537.18954113760742</v>
      </c>
      <c r="I23" s="12"/>
      <c r="J23" s="41">
        <f>IF(I23&lt;75,,IF(I23&lt;75,,SUM(0.8465*(POWER((I23-75),1.42)))))</f>
        <v>0</v>
      </c>
      <c r="K23" s="13">
        <v>469</v>
      </c>
      <c r="L23" s="41">
        <f>IF(K23&lt;220,,IF(K23&lt;220,,SUM(0.14354*(POWER((K23-220),1.4)))))</f>
        <v>324.82693021384506</v>
      </c>
      <c r="M23" s="14">
        <v>3</v>
      </c>
      <c r="N23" s="15" t="s">
        <v>11</v>
      </c>
      <c r="O23" s="16">
        <v>44.7</v>
      </c>
      <c r="P23" s="41">
        <f>IF((M23*60+O23)&lt;0.1,,IF((M23*60+O23)&gt;305.5,,SUM(0.08713*(POWER((305.5-(M23*60+O23)),1.85)))))</f>
        <v>294.35995744370172</v>
      </c>
      <c r="Q23" s="42">
        <f>SUM(D23,F23,H23,J23,L23,P23)</f>
        <v>1454.7751362172537</v>
      </c>
    </row>
    <row r="24" spans="1:17" x14ac:dyDescent="0.25">
      <c r="A24" s="54"/>
      <c r="B24" s="54"/>
      <c r="C24" s="13"/>
      <c r="D24" s="41"/>
      <c r="E24" s="10"/>
      <c r="F24" s="41"/>
      <c r="G24" s="10"/>
      <c r="H24" s="41"/>
      <c r="I24" s="12"/>
      <c r="J24" s="41"/>
      <c r="K24" s="13"/>
      <c r="L24" s="41"/>
      <c r="M24" s="14"/>
      <c r="N24" s="15"/>
      <c r="O24" s="16"/>
      <c r="P24" s="41"/>
      <c r="Q24" s="96">
        <f>SUM(Q19:Q22)</f>
        <v>7121.6440016087117</v>
      </c>
    </row>
    <row r="25" spans="1:17" x14ac:dyDescent="0.25">
      <c r="A25" s="54"/>
      <c r="B25" s="54"/>
      <c r="C25" s="13"/>
      <c r="D25" s="41"/>
      <c r="E25" s="10"/>
      <c r="F25" s="41"/>
      <c r="G25" s="10"/>
      <c r="H25" s="41"/>
      <c r="I25" s="12"/>
      <c r="J25" s="41"/>
      <c r="K25" s="13"/>
      <c r="L25" s="41"/>
      <c r="M25" s="14"/>
      <c r="N25" s="15"/>
      <c r="O25" s="16"/>
      <c r="P25" s="41"/>
      <c r="Q25" s="42"/>
    </row>
    <row r="26" spans="1:17" x14ac:dyDescent="0.25">
      <c r="A26" s="39" t="s">
        <v>27</v>
      </c>
      <c r="B26" s="40" t="s">
        <v>68</v>
      </c>
      <c r="C26" s="13">
        <v>10.85</v>
      </c>
      <c r="D26" s="41">
        <f>IF(C26&lt;1.5,,IF(C26&lt;1.5,,SUM(51.39*(POWER((C26-1.5),1.05)))))</f>
        <v>537.31728185273198</v>
      </c>
      <c r="E26" s="10"/>
      <c r="F26" s="41">
        <f>IF(E26&lt;10,,IF(E26&lt;10,,SUM(5.33*(POWER((E26-10),1.1)))))</f>
        <v>0</v>
      </c>
      <c r="G26" s="10">
        <v>8.42</v>
      </c>
      <c r="H26" s="41">
        <f>IF(G26&lt;0.1,,IF(G26&gt;11.5,,SUM(58.015*(POWER((11.5-G26),1.81)))))</f>
        <v>444.44404692347774</v>
      </c>
      <c r="I26" s="12"/>
      <c r="J26" s="41">
        <f>IF(I26&lt;75,,IF(I26&lt;75,,SUM(0.8465*(POWER((I26-75),1.42)))))</f>
        <v>0</v>
      </c>
      <c r="K26" s="13">
        <v>465</v>
      </c>
      <c r="L26" s="41">
        <f>IF(K26&lt;220,,IF(K26&lt;220,,SUM(0.14354*(POWER((K26-220),1.4)))))</f>
        <v>317.54513248274429</v>
      </c>
      <c r="M26" s="14">
        <v>3</v>
      </c>
      <c r="N26" s="15" t="s">
        <v>11</v>
      </c>
      <c r="O26" s="16">
        <v>25.2</v>
      </c>
      <c r="P26" s="41">
        <f>IF((M26*60+O26)&lt;0.1,,IF((M26*60+O26)&gt;305.5,,SUM(0.08713*(POWER((305.5-(M26*60+O26)),1.85)))))</f>
        <v>439.11112490803345</v>
      </c>
      <c r="Q26" s="42">
        <f>SUM(D26,F26,H26,J26,L26,P26)</f>
        <v>1738.4175861669873</v>
      </c>
    </row>
    <row r="27" spans="1:17" x14ac:dyDescent="0.25">
      <c r="A27" s="39" t="s">
        <v>29</v>
      </c>
      <c r="B27" s="40" t="s">
        <v>68</v>
      </c>
      <c r="C27" s="13">
        <v>8.98</v>
      </c>
      <c r="D27" s="41">
        <f>IF(C27&lt;1.5,,IF(C27&lt;1.5,,SUM(51.39*(POWER((C27-1.5),1.05)))))</f>
        <v>425.08452546204938</v>
      </c>
      <c r="E27" s="10"/>
      <c r="F27" s="41">
        <f>IF(E27&lt;10,,IF(E27&lt;10,,SUM(5.33*(POWER((E27-10),1.1)))))</f>
        <v>0</v>
      </c>
      <c r="G27" s="10">
        <v>8.4600000000000009</v>
      </c>
      <c r="H27" s="41">
        <f>IF(G27&lt;0.1,,IF(G27&gt;11.5,,SUM(58.015*(POWER((11.5-G27),1.81)))))</f>
        <v>434.0517213886389</v>
      </c>
      <c r="I27" s="12">
        <v>144</v>
      </c>
      <c r="J27" s="41">
        <f>IF(I27&lt;75,,IF(I27&lt;75,,SUM(0.8465*(POWER((I27-75),1.42)))))</f>
        <v>345.77426855123963</v>
      </c>
      <c r="K27" s="13"/>
      <c r="L27" s="41">
        <f>IF(K27&lt;220,,IF(K27&lt;220,,SUM(0.14354*(POWER((K27-220),1.4)))))</f>
        <v>0</v>
      </c>
      <c r="M27" s="14">
        <v>3</v>
      </c>
      <c r="N27" s="15" t="s">
        <v>11</v>
      </c>
      <c r="O27" s="16">
        <v>16.600000000000001</v>
      </c>
      <c r="P27" s="41">
        <f>IF((M27*60+O27)&lt;0.1,,IF((M27*60+O27)&gt;305.5,,SUM(0.08713*(POWER((305.5-(M27*60+O27)),1.85)))))</f>
        <v>511.29234618368707</v>
      </c>
      <c r="Q27" s="42">
        <f>SUM(D27,F27,H27,J27,L27,P27)</f>
        <v>1716.2028615856152</v>
      </c>
    </row>
    <row r="28" spans="1:17" x14ac:dyDescent="0.25">
      <c r="A28" s="54" t="s">
        <v>65</v>
      </c>
      <c r="B28" s="54" t="s">
        <v>68</v>
      </c>
      <c r="C28" s="13">
        <v>10.73</v>
      </c>
      <c r="D28" s="41">
        <f>IF(C28&lt;1.5,,IF(C28&lt;1.5,,SUM(51.39*(POWER((C28-1.5),1.05)))))</f>
        <v>530.07876141283589</v>
      </c>
      <c r="E28" s="10"/>
      <c r="F28" s="41">
        <f>IF(E28&lt;10,,IF(E28&lt;10,,SUM(5.33*(POWER((E28-10),1.1)))))</f>
        <v>0</v>
      </c>
      <c r="G28" s="10">
        <v>7.98</v>
      </c>
      <c r="H28" s="41">
        <f>IF(G28&lt;0.1,,IF(G28&gt;11.5,,SUM(58.015*(POWER((11.5-G28),1.81)))))</f>
        <v>565.95580323305455</v>
      </c>
      <c r="I28" s="12"/>
      <c r="J28" s="41">
        <f>IF(I28&lt;75,,IF(I28&lt;75,,SUM(0.8465*(POWER((I28-75),1.42)))))</f>
        <v>0</v>
      </c>
      <c r="K28" s="13">
        <v>475</v>
      </c>
      <c r="L28" s="41">
        <f>IF(K28&lt;220,,IF(K28&lt;220,,SUM(0.14354*(POWER((K28-220),1.4)))))</f>
        <v>335.83750477491418</v>
      </c>
      <c r="M28" s="14">
        <v>3</v>
      </c>
      <c r="N28" s="15" t="s">
        <v>11</v>
      </c>
      <c r="O28" s="16">
        <v>59.3</v>
      </c>
      <c r="P28" s="41">
        <f>IF((M28*60+O28)&lt;0.1,,IF((M28*60+O28)&gt;305.5,,SUM(0.08713*(POWER((305.5-(M28*60+O28)),1.85)))))</f>
        <v>203.58932126239688</v>
      </c>
      <c r="Q28" s="42">
        <f>SUM(D28,F28,H28,J28,L28,P28)</f>
        <v>1635.4613906832014</v>
      </c>
    </row>
    <row r="29" spans="1:17" x14ac:dyDescent="0.25">
      <c r="A29" s="39" t="s">
        <v>44</v>
      </c>
      <c r="B29" s="40" t="s">
        <v>68</v>
      </c>
      <c r="C29" s="13"/>
      <c r="D29" s="41">
        <f>IF(C29&lt;1.5,,IF(C29&lt;1.5,,SUM(51.39*(POWER((C29-1.5),1.05)))))</f>
        <v>0</v>
      </c>
      <c r="E29" s="10">
        <v>39.54</v>
      </c>
      <c r="F29" s="41">
        <f>IF(E29&lt;10,,IF(E29&lt;10,,SUM(5.33*(POWER((E29-10),1.1)))))</f>
        <v>220.89137017223504</v>
      </c>
      <c r="G29" s="10">
        <v>8.44</v>
      </c>
      <c r="H29" s="41">
        <f>IF(G29&lt;0.1,,IF(G29&gt;11.5,,SUM(58.015*(POWER((11.5-G29),1.81)))))</f>
        <v>439.23412958141415</v>
      </c>
      <c r="I29" s="12">
        <v>148</v>
      </c>
      <c r="J29" s="41">
        <f>IF(I29&lt;75,,IF(I29&lt;75,,SUM(0.8465*(POWER((I29-75),1.42)))))</f>
        <v>374.58072320981819</v>
      </c>
      <c r="K29" s="13"/>
      <c r="L29" s="41">
        <f>IF(K29&lt;220,,IF(K29&lt;220,,SUM(0.14354*(POWER((K29-220),1.4)))))</f>
        <v>0</v>
      </c>
      <c r="M29" s="14">
        <v>3</v>
      </c>
      <c r="N29" s="15" t="s">
        <v>11</v>
      </c>
      <c r="O29" s="16">
        <v>28.9</v>
      </c>
      <c r="P29" s="41">
        <f>IF((M29*60+O29)&lt;0.1,,IF((M29*60+O29)&gt;305.5,,SUM(0.08713*(POWER((305.5-(M29*60+O29)),1.85)))))</f>
        <v>409.61457169314866</v>
      </c>
      <c r="Q29" s="42">
        <f>SUM(D29,F29,H29,J29,L29,P29)</f>
        <v>1444.320794656616</v>
      </c>
    </row>
    <row r="30" spans="1:17" x14ac:dyDescent="0.25">
      <c r="A30" s="39" t="s">
        <v>23</v>
      </c>
      <c r="B30" s="40" t="s">
        <v>68</v>
      </c>
      <c r="C30" s="10"/>
      <c r="D30" s="41">
        <f>IF(C30&lt;1.5,,IF(C30&lt;1.5,,SUM(51.39*(POWER((C30-1.5),1.05)))))</f>
        <v>0</v>
      </c>
      <c r="E30" s="11">
        <v>52.72</v>
      </c>
      <c r="F30" s="41">
        <f>IF(E30&lt;10,,IF(E30&lt;10,,SUM(5.33*(POWER((E30-10),1.1)))))</f>
        <v>331.45271246780021</v>
      </c>
      <c r="G30" s="10">
        <v>8.49</v>
      </c>
      <c r="H30" s="41">
        <f>IF(G30&lt;0.1,,IF(G30&gt;11.5,,SUM(58.015*(POWER((11.5-G30),1.81)))))</f>
        <v>426.32976384933357</v>
      </c>
      <c r="I30" s="12"/>
      <c r="J30" s="41">
        <f>IF(I30&lt;75,,IF(I30&lt;75,,SUM(0.8465*(POWER((I30-75),1.42)))))</f>
        <v>0</v>
      </c>
      <c r="K30" s="13">
        <v>450</v>
      </c>
      <c r="L30" s="41">
        <f>IF(K30&lt;220,,IF(K30&lt;220,,SUM(0.14354*(POWER((K30-220),1.4)))))</f>
        <v>290.66444606070036</v>
      </c>
      <c r="M30" s="14">
        <v>3</v>
      </c>
      <c r="N30" s="15" t="s">
        <v>11</v>
      </c>
      <c r="O30" s="16">
        <v>32.9</v>
      </c>
      <c r="P30" s="41">
        <f>IF((M30*60+O30)&lt;0.1,,IF((M30*60+O30)&gt;305.5,,SUM(0.08713*(POWER((305.5-(M30*60+O30)),1.85)))))</f>
        <v>378.78959375145564</v>
      </c>
      <c r="Q30" s="42">
        <f>SUM(D30,F30,H30,J30,L30,P30)</f>
        <v>1427.2365161292898</v>
      </c>
    </row>
    <row r="31" spans="1:17" x14ac:dyDescent="0.25">
      <c r="A31" s="39"/>
      <c r="B31" s="40"/>
      <c r="C31" s="10"/>
      <c r="D31" s="41"/>
      <c r="E31" s="11"/>
      <c r="F31" s="41"/>
      <c r="G31" s="10"/>
      <c r="H31" s="41"/>
      <c r="I31" s="12"/>
      <c r="J31" s="41"/>
      <c r="K31" s="13"/>
      <c r="L31" s="41"/>
      <c r="M31" s="14"/>
      <c r="N31" s="15"/>
      <c r="O31" s="16"/>
      <c r="P31" s="41"/>
      <c r="Q31" s="96">
        <f>SUM(Q26:Q29)</f>
        <v>6534.4026330924207</v>
      </c>
    </row>
    <row r="32" spans="1:17" x14ac:dyDescent="0.25">
      <c r="A32" s="39"/>
      <c r="B32" s="40"/>
      <c r="C32" s="10"/>
      <c r="D32" s="41"/>
      <c r="E32" s="11"/>
      <c r="F32" s="41"/>
      <c r="G32" s="10"/>
      <c r="H32" s="41"/>
      <c r="I32" s="12"/>
      <c r="J32" s="41"/>
      <c r="K32" s="13"/>
      <c r="L32" s="41"/>
      <c r="M32" s="14"/>
      <c r="N32" s="15"/>
      <c r="O32" s="16"/>
      <c r="P32" s="41"/>
      <c r="Q32" s="42"/>
    </row>
    <row r="33" spans="1:17" x14ac:dyDescent="0.25">
      <c r="A33" s="54" t="s">
        <v>64</v>
      </c>
      <c r="B33" s="54" t="s">
        <v>76</v>
      </c>
      <c r="C33" s="13">
        <v>9.93</v>
      </c>
      <c r="D33" s="41">
        <f>IF(C33&lt;1.5,,IF(C33&lt;1.5,,SUM(51.39*(POWER((C33-1.5),1.05)))))</f>
        <v>481.94510215432985</v>
      </c>
      <c r="E33" s="10"/>
      <c r="F33" s="41">
        <f>IF(E33&lt;10,,IF(E33&lt;10,,SUM(5.33*(POWER((E33-10),1.1)))))</f>
        <v>0</v>
      </c>
      <c r="G33" s="10">
        <v>8.39</v>
      </c>
      <c r="H33" s="41">
        <f>IF(G33&lt;0.1,,IF(G33&gt;11.5,,SUM(58.015*(POWER((11.5-G33),1.81)))))</f>
        <v>452.3104282231302</v>
      </c>
      <c r="I33" s="12">
        <v>148</v>
      </c>
      <c r="J33" s="41">
        <f>IF(I33&lt;75,,IF(I33&lt;75,,SUM(0.8465*(POWER((I33-75),1.42)))))</f>
        <v>374.58072320981819</v>
      </c>
      <c r="K33" s="13"/>
      <c r="L33" s="41">
        <f>IF(K33&lt;220,,IF(K33&lt;220,,SUM(0.14354*(POWER((K33-220),1.4)))))</f>
        <v>0</v>
      </c>
      <c r="M33" s="14">
        <v>3</v>
      </c>
      <c r="N33" s="15" t="s">
        <v>11</v>
      </c>
      <c r="O33" s="16">
        <v>23.3</v>
      </c>
      <c r="P33" s="41">
        <f>IF((M33*60+O33)&lt;0.1,,IF((M33*60+O33)&gt;305.5,,SUM(0.08713*(POWER((305.5-(M33*60+O33)),1.85)))))</f>
        <v>454.62348965991498</v>
      </c>
      <c r="Q33" s="42">
        <f>SUM(D33,F33,H33,J33,L33,P33)</f>
        <v>1763.4597432471933</v>
      </c>
    </row>
    <row r="34" spans="1:17" x14ac:dyDescent="0.25">
      <c r="A34" s="39" t="s">
        <v>49</v>
      </c>
      <c r="B34" s="40" t="s">
        <v>76</v>
      </c>
      <c r="C34" s="13">
        <v>9.6</v>
      </c>
      <c r="D34" s="41">
        <f>IF(C34&lt;1.5,,IF(C34&lt;1.5,,SUM(51.39*(POWER((C34-1.5),1.05)))))</f>
        <v>462.15524638230403</v>
      </c>
      <c r="E34" s="10"/>
      <c r="F34" s="41">
        <f>IF(E34&lt;10,,IF(E34&lt;10,,SUM(5.33*(POWER((E34-10),1.1)))))</f>
        <v>0</v>
      </c>
      <c r="G34" s="10">
        <v>8.2100000000000009</v>
      </c>
      <c r="H34" s="41">
        <f>IF(G34&lt;0.1,,IF(G34&gt;11.5,,SUM(58.015*(POWER((11.5-G34),1.81)))))</f>
        <v>500.80063614686111</v>
      </c>
      <c r="I34" s="12"/>
      <c r="J34" s="41">
        <f>IF(I34&lt;75,,IF(I34&lt;75,,SUM(0.8465*(POWER((I34-75),1.42)))))</f>
        <v>0</v>
      </c>
      <c r="K34" s="13">
        <v>440</v>
      </c>
      <c r="L34" s="41">
        <f>IF(K34&lt;220,,IF(K34&lt;220,,SUM(0.14354*(POWER((K34-220),1.4)))))</f>
        <v>273.12703808362659</v>
      </c>
      <c r="M34" s="14">
        <v>3</v>
      </c>
      <c r="N34" s="15" t="s">
        <v>11</v>
      </c>
      <c r="O34" s="16">
        <v>21.2</v>
      </c>
      <c r="P34" s="41">
        <f>IF((M34*60+O34)&lt;0.1,,IF((M34*60+O34)&gt;305.5,,SUM(0.08713*(POWER((305.5-(M34*60+O34)),1.85)))))</f>
        <v>472.05617671788002</v>
      </c>
      <c r="Q34" s="42">
        <f>SUM(D34,F34,H34,J34,L34,P34)</f>
        <v>1708.1390973306716</v>
      </c>
    </row>
    <row r="35" spans="1:17" x14ac:dyDescent="0.25">
      <c r="A35" s="54" t="s">
        <v>59</v>
      </c>
      <c r="B35" s="54" t="s">
        <v>76</v>
      </c>
      <c r="C35" s="13"/>
      <c r="D35" s="41">
        <f>IF(C35&lt;1.5,,IF(C35&lt;1.5,,SUM(51.39*(POWER((C35-1.5),1.05)))))</f>
        <v>0</v>
      </c>
      <c r="E35" s="10">
        <v>44.05</v>
      </c>
      <c r="F35" s="41">
        <f>IF(E35&lt;10,,IF(E35&lt;10,,SUM(5.33*(POWER((E35-10),1.1)))))</f>
        <v>258.25934004693778</v>
      </c>
      <c r="G35" s="10">
        <v>8.4600000000000009</v>
      </c>
      <c r="H35" s="41">
        <f>IF(G35&lt;0.1,,IF(G35&gt;11.5,,SUM(58.015*(POWER((11.5-G35),1.81)))))</f>
        <v>434.0517213886389</v>
      </c>
      <c r="I35" s="12"/>
      <c r="J35" s="41">
        <f>IF(I35&lt;75,,IF(I35&lt;75,,SUM(0.8465*(POWER((I35-75),1.42)))))</f>
        <v>0</v>
      </c>
      <c r="K35" s="13">
        <v>421</v>
      </c>
      <c r="L35" s="41">
        <f>IF(K35&lt;220,,IF(K35&lt;220,,SUM(0.14354*(POWER((K35-220),1.4)))))</f>
        <v>240.68411180029142</v>
      </c>
      <c r="M35" s="14">
        <v>3</v>
      </c>
      <c r="N35" s="15" t="s">
        <v>11</v>
      </c>
      <c r="O35" s="16">
        <v>13.1</v>
      </c>
      <c r="P35" s="41">
        <f>IF((M35*60+O35)&lt;0.1,,IF((M35*60+O35)&gt;305.5,,SUM(0.08713*(POWER((305.5-(M35*60+O35)),1.85)))))</f>
        <v>542.10746763885913</v>
      </c>
      <c r="Q35" s="42">
        <f>SUM(D35,F35,H35,J35,L35,P35)</f>
        <v>1475.1026408747273</v>
      </c>
    </row>
    <row r="36" spans="1:17" x14ac:dyDescent="0.25">
      <c r="A36" s="54" t="s">
        <v>62</v>
      </c>
      <c r="B36" s="54" t="s">
        <v>76</v>
      </c>
      <c r="C36" s="13"/>
      <c r="D36" s="41">
        <f>IF(C36&lt;1.5,,IF(C36&lt;1.5,,SUM(51.39*(POWER((C36-1.5),1.05)))))</f>
        <v>0</v>
      </c>
      <c r="E36" s="10">
        <v>50.27</v>
      </c>
      <c r="F36" s="41">
        <f>IF(E36&lt;10,,IF(E36&lt;10,,SUM(5.33*(POWER((E36-10),1.1)))))</f>
        <v>310.60396943524051</v>
      </c>
      <c r="G36" s="10">
        <v>8.99</v>
      </c>
      <c r="H36" s="41">
        <f>IF(G36&lt;0.1,,IF(G36&gt;11.5,,SUM(58.015*(POWER((11.5-G36),1.81)))))</f>
        <v>306.86667841185374</v>
      </c>
      <c r="I36" s="12">
        <v>136</v>
      </c>
      <c r="J36" s="41">
        <f>IF(I36&lt;75,,IF(I36&lt;75,,SUM(0.8465*(POWER((I36-75),1.42)))))</f>
        <v>290.26543855821745</v>
      </c>
      <c r="K36" s="13"/>
      <c r="L36" s="41">
        <f>IF(K36&lt;220,,IF(K36&lt;220,,SUM(0.14354*(POWER((K36-220),1.4)))))</f>
        <v>0</v>
      </c>
      <c r="M36" s="14">
        <v>3</v>
      </c>
      <c r="N36" s="15" t="s">
        <v>11</v>
      </c>
      <c r="O36" s="16">
        <v>10.3</v>
      </c>
      <c r="P36" s="41">
        <f>IF((M36*60+O36)&lt;0.1,,IF((M36*60+O36)&gt;305.5,,SUM(0.08713*(POWER((305.5-(M36*60+O36)),1.85)))))</f>
        <v>567.354887348906</v>
      </c>
      <c r="Q36" s="42">
        <f>SUM(D36,F36,H36,J36,L36,P36)</f>
        <v>1475.0909737542177</v>
      </c>
    </row>
    <row r="37" spans="1:17" x14ac:dyDescent="0.25">
      <c r="A37" s="54" t="s">
        <v>61</v>
      </c>
      <c r="B37" s="54" t="s">
        <v>76</v>
      </c>
      <c r="C37" s="13"/>
      <c r="D37" s="41">
        <f>IF(C37&lt;1.5,,IF(C37&lt;1.5,,SUM(51.39*(POWER((C37-1.5),1.05)))))</f>
        <v>0</v>
      </c>
      <c r="E37" s="10">
        <v>49.12</v>
      </c>
      <c r="F37" s="41">
        <f>IF(E37&lt;10,,IF(E37&lt;10,,SUM(5.33*(POWER((E37-10),1.1)))))</f>
        <v>300.86103122690213</v>
      </c>
      <c r="G37" s="10">
        <v>9</v>
      </c>
      <c r="H37" s="41">
        <f>IF(G37&lt;0.1,,IF(G37&gt;11.5,,SUM(58.015*(POWER((11.5-G37),1.81)))))</f>
        <v>304.65738657167122</v>
      </c>
      <c r="I37" s="12"/>
      <c r="J37" s="41">
        <f>IF(I37&lt;75,,IF(I37&lt;75,,SUM(0.8465*(POWER((I37-75),1.42)))))</f>
        <v>0</v>
      </c>
      <c r="K37" s="13">
        <v>373</v>
      </c>
      <c r="L37" s="41">
        <f>IF(K37&lt;220,,IF(K37&lt;220,,SUM(0.14354*(POWER((K37-220),1.4)))))</f>
        <v>164.26345190385388</v>
      </c>
      <c r="M37" s="14">
        <v>4</v>
      </c>
      <c r="N37" s="15" t="s">
        <v>11</v>
      </c>
      <c r="O37" s="16">
        <v>7.8</v>
      </c>
      <c r="P37" s="41">
        <f>IF((M37*60+O37)&lt;0.1,,IF((M37*60+O37)&gt;305.5,,SUM(0.08713*(POWER((305.5-(M37*60+O37)),1.85)))))</f>
        <v>157.88576232530951</v>
      </c>
      <c r="Q37" s="42">
        <f>SUM(D37,F37,H37,J37,L37,P37)</f>
        <v>927.66763202773677</v>
      </c>
    </row>
    <row r="38" spans="1:17" x14ac:dyDescent="0.25">
      <c r="A38" s="54"/>
      <c r="B38" s="54"/>
      <c r="C38" s="13"/>
      <c r="D38" s="41"/>
      <c r="E38" s="10"/>
      <c r="F38" s="41"/>
      <c r="G38" s="10"/>
      <c r="H38" s="41"/>
      <c r="I38" s="12"/>
      <c r="J38" s="41"/>
      <c r="K38" s="13"/>
      <c r="L38" s="41"/>
      <c r="M38" s="14"/>
      <c r="N38" s="15"/>
      <c r="O38" s="16"/>
      <c r="P38" s="41"/>
      <c r="Q38" s="96">
        <f>SUM(Q33:Q36)</f>
        <v>6421.7924552068098</v>
      </c>
    </row>
    <row r="39" spans="1:17" x14ac:dyDescent="0.25">
      <c r="A39" s="54"/>
      <c r="B39" s="54"/>
      <c r="C39" s="13"/>
      <c r="D39" s="41"/>
      <c r="E39" s="10"/>
      <c r="F39" s="41"/>
      <c r="G39" s="10"/>
      <c r="H39" s="41"/>
      <c r="I39" s="12"/>
      <c r="J39" s="41"/>
      <c r="K39" s="13"/>
      <c r="L39" s="41"/>
      <c r="M39" s="14"/>
      <c r="N39" s="15"/>
      <c r="O39" s="16"/>
      <c r="P39" s="41"/>
      <c r="Q39" s="42"/>
    </row>
    <row r="40" spans="1:17" x14ac:dyDescent="0.25">
      <c r="A40" s="39" t="s">
        <v>35</v>
      </c>
      <c r="B40" s="40" t="s">
        <v>72</v>
      </c>
      <c r="C40" s="13"/>
      <c r="D40" s="41">
        <f>IF(C40&lt;1.5,,IF(C40&lt;1.5,,SUM(51.39*(POWER((C40-1.5),1.05)))))</f>
        <v>0</v>
      </c>
      <c r="E40" s="10">
        <v>60.15</v>
      </c>
      <c r="F40" s="41">
        <f>IF(E40&lt;10,,IF(E40&lt;10,,SUM(5.33*(POWER((E40-10),1.1)))))</f>
        <v>395.38959846367231</v>
      </c>
      <c r="G40" s="10">
        <v>7.84</v>
      </c>
      <c r="H40" s="41">
        <f>IF(G40&lt;0.1,,IF(G40&gt;11.5,,SUM(58.015*(POWER((11.5-G40),1.81)))))</f>
        <v>607.3528323658719</v>
      </c>
      <c r="I40" s="12">
        <v>156</v>
      </c>
      <c r="J40" s="41">
        <f>IF(I40&lt;75,,IF(I40&lt;75,,SUM(0.8465*(POWER((I40-75),1.42)))))</f>
        <v>434.18587343803136</v>
      </c>
      <c r="K40" s="13"/>
      <c r="L40" s="41">
        <f>IF(K40&lt;220,,IF(K40&lt;220,,SUM(0.14354*(POWER((K40-220),1.4)))))</f>
        <v>0</v>
      </c>
      <c r="M40" s="14">
        <v>3</v>
      </c>
      <c r="N40" s="15" t="s">
        <v>11</v>
      </c>
      <c r="O40" s="16">
        <v>10.7</v>
      </c>
      <c r="P40" s="41">
        <f>IF((M40*60+O40)&lt;0.1,,IF((M40*60+O40)&gt;305.5,,SUM(0.08713*(POWER((305.5-(M40*60+O40)),1.85)))))</f>
        <v>563.71579924516209</v>
      </c>
      <c r="Q40" s="42">
        <f>SUM(D40,F40,H40,J40,L40,P40)</f>
        <v>2000.6441035127377</v>
      </c>
    </row>
    <row r="41" spans="1:17" x14ac:dyDescent="0.25">
      <c r="A41" s="39" t="s">
        <v>30</v>
      </c>
      <c r="B41" s="40" t="s">
        <v>72</v>
      </c>
      <c r="C41" s="13">
        <v>10.55</v>
      </c>
      <c r="D41" s="41">
        <f>IF(C41&lt;1.5,,IF(C41&lt;1.5,,SUM(51.39*(POWER((C41-1.5),1.05)))))</f>
        <v>519.22981914137313</v>
      </c>
      <c r="E41" s="10"/>
      <c r="F41" s="41">
        <f>IF(E41&lt;10,,IF(E41&lt;10,,SUM(5.33*(POWER((E41-10),1.1)))))</f>
        <v>0</v>
      </c>
      <c r="G41" s="10">
        <v>7.96</v>
      </c>
      <c r="H41" s="41">
        <f>IF(G41&lt;0.1,,IF(G41&gt;11.5,,SUM(58.015*(POWER((11.5-G41),1.81)))))</f>
        <v>571.78953275072854</v>
      </c>
      <c r="I41" s="12"/>
      <c r="J41" s="41">
        <f>IF(I41&lt;75,,IF(I41&lt;75,,SUM(0.8465*(POWER((I41-75),1.42)))))</f>
        <v>0</v>
      </c>
      <c r="K41" s="13">
        <v>544</v>
      </c>
      <c r="L41" s="41">
        <f>IF(K41&lt;220,,IF(K41&lt;220,,SUM(0.14354*(POWER((K41-220),1.4)))))</f>
        <v>469.60850763954483</v>
      </c>
      <c r="M41" s="14">
        <v>3</v>
      </c>
      <c r="N41" s="15" t="s">
        <v>11</v>
      </c>
      <c r="O41" s="16">
        <v>59.5</v>
      </c>
      <c r="P41" s="41">
        <f>IF((M41*60+O41)&lt;0.1,,IF((M41*60+O41)&gt;305.5,,SUM(0.08713*(POWER((305.5-(M41*60+O41)),1.85)))))</f>
        <v>202.45289658052931</v>
      </c>
      <c r="Q41" s="42">
        <f>SUM(D41,F41,H41,J41,L41,P41)</f>
        <v>1763.0807561121758</v>
      </c>
    </row>
    <row r="42" spans="1:17" x14ac:dyDescent="0.25">
      <c r="A42" s="54" t="s">
        <v>66</v>
      </c>
      <c r="B42" s="54" t="s">
        <v>72</v>
      </c>
      <c r="C42" s="13">
        <v>8.2899999999999991</v>
      </c>
      <c r="D42" s="41">
        <f>IF(C42&lt;1.5,,IF(C42&lt;1.5,,SUM(51.39*(POWER((C42-1.5),1.05)))))</f>
        <v>384.00942234876777</v>
      </c>
      <c r="E42" s="10"/>
      <c r="F42" s="41">
        <f>IF(E42&lt;10,,IF(E42&lt;10,,SUM(5.33*(POWER((E42-10),1.1)))))</f>
        <v>0</v>
      </c>
      <c r="G42" s="10">
        <v>8.59</v>
      </c>
      <c r="H42" s="41">
        <f>IF(G42&lt;0.1,,IF(G42&gt;11.5,,SUM(58.015*(POWER((11.5-G42),1.81)))))</f>
        <v>401.03899811759595</v>
      </c>
      <c r="I42" s="12"/>
      <c r="J42" s="41">
        <f>IF(I42&lt;75,,IF(I42&lt;75,,SUM(0.8465*(POWER((I42-75),1.42)))))</f>
        <v>0</v>
      </c>
      <c r="K42" s="13">
        <v>478</v>
      </c>
      <c r="L42" s="41">
        <f>IF(K42&lt;220,,IF(K42&lt;220,,SUM(0.14354*(POWER((K42-220),1.4)))))</f>
        <v>341.38193070526575</v>
      </c>
      <c r="M42" s="14">
        <v>3</v>
      </c>
      <c r="N42" s="15" t="s">
        <v>11</v>
      </c>
      <c r="O42" s="16">
        <v>28</v>
      </c>
      <c r="P42" s="41">
        <f>IF((M42*60+O42)&lt;0.1,,IF((M42*60+O42)&gt;305.5,,SUM(0.08713*(POWER((305.5-(M42*60+O42)),1.85)))))</f>
        <v>416.70264111117569</v>
      </c>
      <c r="Q42" s="42">
        <f>SUM(D42,F42,H42,J42,L42,P42)</f>
        <v>1543.1329922828049</v>
      </c>
    </row>
    <row r="43" spans="1:17" x14ac:dyDescent="0.25">
      <c r="A43" s="39" t="s">
        <v>57</v>
      </c>
      <c r="B43" s="40" t="s">
        <v>72</v>
      </c>
      <c r="C43" s="13"/>
      <c r="D43" s="41">
        <f>IF(C43&lt;1.5,,IF(C43&lt;1.5,,SUM(51.39*(POWER((C43-1.5),1.05)))))</f>
        <v>0</v>
      </c>
      <c r="E43" s="10">
        <v>43.93</v>
      </c>
      <c r="F43" s="41">
        <f>IF(E43&lt;10,,IF(E43&lt;10,,SUM(5.33*(POWER((E43-10),1.1)))))</f>
        <v>257.25833507087503</v>
      </c>
      <c r="G43" s="10">
        <v>8.43</v>
      </c>
      <c r="H43" s="41">
        <f>IF(G43&lt;0.1,,IF(G43&gt;11.5,,SUM(58.015*(POWER((11.5-G43),1.81)))))</f>
        <v>441.83565174182775</v>
      </c>
      <c r="I43" s="12">
        <v>152</v>
      </c>
      <c r="J43" s="41">
        <f>IF(I43&lt;75,,IF(I43&lt;75,,SUM(0.8465*(POWER((I43-75),1.42)))))</f>
        <v>404.05807661347478</v>
      </c>
      <c r="K43" s="13"/>
      <c r="L43" s="41">
        <f>IF(K43&lt;220,,IF(K43&lt;220,,SUM(0.14354*(POWER((K43-220),1.4)))))</f>
        <v>0</v>
      </c>
      <c r="M43" s="14">
        <v>3</v>
      </c>
      <c r="N43" s="15" t="s">
        <v>11</v>
      </c>
      <c r="O43" s="16">
        <v>44.4</v>
      </c>
      <c r="P43" s="41">
        <f>IF((M43*60+O43)&lt;0.1,,IF((M43*60+O43)&gt;305.5,,SUM(0.08713*(POWER((305.5-(M43*60+O43)),1.85)))))</f>
        <v>296.38505052822234</v>
      </c>
      <c r="Q43" s="42">
        <f>SUM(D43,F43,H43,J43,L43,P43)</f>
        <v>1399.5371139543997</v>
      </c>
    </row>
    <row r="44" spans="1:17" x14ac:dyDescent="0.25">
      <c r="A44" s="54" t="s">
        <v>63</v>
      </c>
      <c r="B44" s="54" t="s">
        <v>72</v>
      </c>
      <c r="C44" s="13"/>
      <c r="D44" s="41">
        <f>IF(C44&lt;1.5,,IF(C44&lt;1.5,,SUM(51.39*(POWER((C44-1.5),1.05)))))</f>
        <v>0</v>
      </c>
      <c r="E44" s="10">
        <v>34.74</v>
      </c>
      <c r="F44" s="41">
        <f>IF(E44&lt;10,,IF(E44&lt;10,,SUM(5.33*(POWER((E44-10),1.1)))))</f>
        <v>181.74684219840856</v>
      </c>
      <c r="G44" s="10">
        <v>9.4600000000000009</v>
      </c>
      <c r="H44" s="41">
        <f>IF(G44&lt;0.1,,IF(G44&gt;11.5,,SUM(58.015*(POWER((11.5-G44),1.81)))))</f>
        <v>210.84868637201492</v>
      </c>
      <c r="I44" s="12"/>
      <c r="J44" s="41">
        <f>IF(I44&lt;75,,IF(I44&lt;75,,SUM(0.8465*(POWER((I44-75),1.42)))))</f>
        <v>0</v>
      </c>
      <c r="K44" s="13">
        <v>395</v>
      </c>
      <c r="L44" s="41">
        <f>IF(K44&lt;220,,IF(K44&lt;220,,SUM(0.14354*(POWER((K44-220),1.4)))))</f>
        <v>198.25594084806548</v>
      </c>
      <c r="M44" s="14">
        <v>3</v>
      </c>
      <c r="N44" s="15" t="s">
        <v>11</v>
      </c>
      <c r="O44" s="16">
        <v>18.899999999999999</v>
      </c>
      <c r="P44" s="41">
        <f>IF((M44*60+O44)&lt;0.1,,IF((M44*60+O44)&gt;305.5,,SUM(0.08713*(POWER((305.5-(M44*60+O44)),1.85)))))</f>
        <v>491.4943646788787</v>
      </c>
      <c r="Q44" s="42">
        <f>SUM(D44,F44,H44,J44,L44,P44)</f>
        <v>1082.3458340973675</v>
      </c>
    </row>
    <row r="45" spans="1:17" x14ac:dyDescent="0.25">
      <c r="A45" s="54"/>
      <c r="B45" s="54"/>
      <c r="C45" s="13"/>
      <c r="D45" s="41"/>
      <c r="E45" s="10"/>
      <c r="F45" s="41"/>
      <c r="G45" s="10"/>
      <c r="H45" s="41"/>
      <c r="I45" s="12"/>
      <c r="J45" s="41"/>
      <c r="K45" s="13"/>
      <c r="L45" s="41"/>
      <c r="M45" s="14"/>
      <c r="N45" s="15"/>
      <c r="O45" s="16"/>
      <c r="P45" s="41"/>
      <c r="Q45" s="96">
        <f>SUM(Q40:Q43)</f>
        <v>6706.3949658621177</v>
      </c>
    </row>
    <row r="46" spans="1:17" x14ac:dyDescent="0.25">
      <c r="A46" s="54"/>
      <c r="B46" s="54"/>
      <c r="C46" s="13"/>
      <c r="D46" s="41"/>
      <c r="E46" s="10"/>
      <c r="F46" s="41"/>
      <c r="G46" s="10"/>
      <c r="H46" s="41"/>
      <c r="I46" s="12"/>
      <c r="J46" s="41"/>
      <c r="K46" s="13"/>
      <c r="L46" s="41"/>
      <c r="M46" s="14"/>
      <c r="N46" s="15"/>
      <c r="O46" s="16"/>
      <c r="P46" s="41"/>
      <c r="Q46" s="42"/>
    </row>
    <row r="47" spans="1:17" x14ac:dyDescent="0.25">
      <c r="A47" s="61" t="s">
        <v>33</v>
      </c>
      <c r="B47" s="62" t="s">
        <v>73</v>
      </c>
      <c r="C47" s="63">
        <v>6.95</v>
      </c>
      <c r="D47" s="64">
        <f>IF(C47&lt;1.5,,IF(C47&lt;1.5,,SUM(51.39*(POWER((C47-1.5),1.05)))))</f>
        <v>304.85613905771254</v>
      </c>
      <c r="E47" s="65"/>
      <c r="F47" s="64">
        <f>IF(E47&lt;10,,IF(E47&lt;10,,SUM(5.33*(POWER((E47-10),1.1)))))</f>
        <v>0</v>
      </c>
      <c r="G47" s="65">
        <v>8.68</v>
      </c>
      <c r="H47" s="64">
        <f>IF(G47&lt;0.1,,IF(G47&gt;11.5,,SUM(58.015*(POWER((11.5-G47),1.81)))))</f>
        <v>378.87084155942853</v>
      </c>
      <c r="I47" s="75">
        <v>140</v>
      </c>
      <c r="J47" s="64">
        <f>IF(I47&lt;75,,IF(I47&lt;75,,SUM(0.8465*(POWER((I47-75),1.42)))))</f>
        <v>317.66102205231579</v>
      </c>
      <c r="K47" s="63"/>
      <c r="L47" s="64">
        <f>IF(K47&lt;220,,IF(K47&lt;220,,SUM(0.14354*(POWER((K47-220),1.4)))))</f>
        <v>0</v>
      </c>
      <c r="M47" s="66">
        <v>3</v>
      </c>
      <c r="N47" s="80" t="s">
        <v>11</v>
      </c>
      <c r="O47" s="81">
        <v>3.9</v>
      </c>
      <c r="P47" s="64">
        <f>IF((M47*60+O47)&lt;0.1,,IF((M47*60+O47)&gt;305.5,,SUM(0.08713*(POWER((305.5-(M47*60+O47)),1.85)))))</f>
        <v>627.03939581217492</v>
      </c>
      <c r="Q47" s="57">
        <f>SUM(D47,F47,H47,J47,L47,P47)</f>
        <v>1628.4273984816318</v>
      </c>
    </row>
    <row r="48" spans="1:17" x14ac:dyDescent="0.25">
      <c r="A48" s="39" t="s">
        <v>36</v>
      </c>
      <c r="B48" s="40" t="s">
        <v>73</v>
      </c>
      <c r="C48" s="13">
        <v>7.19</v>
      </c>
      <c r="D48" s="41">
        <f>IF(C48&lt;1.5,,IF(C48&lt;1.5,,SUM(51.39*(POWER((C48-1.5),1.05)))))</f>
        <v>318.96754619683105</v>
      </c>
      <c r="E48" s="10"/>
      <c r="F48" s="41">
        <f>IF(E48&lt;10,,IF(E48&lt;10,,SUM(5.33*(POWER((E48-10),1.1)))))</f>
        <v>0</v>
      </c>
      <c r="G48" s="10">
        <v>8.3699999999999992</v>
      </c>
      <c r="H48" s="41">
        <f>IF(G48&lt;0.1,,IF(G48&gt;11.5,,SUM(58.015*(POWER((11.5-G48),1.81)))))</f>
        <v>457.58897013024745</v>
      </c>
      <c r="I48" s="12"/>
      <c r="J48" s="41">
        <f>IF(I48&lt;75,,IF(I48&lt;75,,SUM(0.8465*(POWER((I48-75),1.42)))))</f>
        <v>0</v>
      </c>
      <c r="K48" s="13">
        <v>494</v>
      </c>
      <c r="L48" s="41">
        <f>IF(K48&lt;220,,IF(K48&lt;220,,SUM(0.14354*(POWER((K48-220),1.4)))))</f>
        <v>371.3844620797525</v>
      </c>
      <c r="M48" s="14">
        <v>3</v>
      </c>
      <c r="N48" s="15" t="s">
        <v>11</v>
      </c>
      <c r="O48" s="16">
        <v>25.7</v>
      </c>
      <c r="P48" s="41">
        <f>IF((M48*60+O48)&lt;0.1,,IF((M48*60+O48)&gt;305.5,,SUM(0.08713*(POWER((305.5-(M48*60+O48)),1.85)))))</f>
        <v>435.07007775377195</v>
      </c>
      <c r="Q48" s="42">
        <f>SUM(D48,F48,H48,J48,L48,P48)</f>
        <v>1583.0110561606029</v>
      </c>
    </row>
    <row r="49" spans="1:17" x14ac:dyDescent="0.25">
      <c r="A49" s="39" t="s">
        <v>32</v>
      </c>
      <c r="B49" s="40" t="s">
        <v>73</v>
      </c>
      <c r="C49" s="13">
        <v>8.0399999999999991</v>
      </c>
      <c r="D49" s="41">
        <f>IF(C49&lt;1.5,,IF(C49&lt;1.5,,SUM(51.39*(POWER((C49-1.5),1.05)))))</f>
        <v>369.17752457010221</v>
      </c>
      <c r="E49" s="10"/>
      <c r="F49" s="41">
        <f>IF(E49&lt;10,,IF(E49&lt;10,,SUM(5.33*(POWER((E49-10),1.1)))))</f>
        <v>0</v>
      </c>
      <c r="G49" s="10">
        <v>8.77</v>
      </c>
      <c r="H49" s="41">
        <f>IF(G49&lt;0.1,,IF(G49&gt;11.5,,SUM(58.015*(POWER((11.5-G49),1.81)))))</f>
        <v>357.26846802874815</v>
      </c>
      <c r="I49" s="12">
        <v>140</v>
      </c>
      <c r="J49" s="41">
        <f>IF(I49&lt;75,,IF(I49&lt;75,,SUM(0.8465*(POWER((I49-75),1.42)))))</f>
        <v>317.66102205231579</v>
      </c>
      <c r="K49" s="13"/>
      <c r="L49" s="41">
        <f>IF(K49&lt;220,,IF(K49&lt;220,,SUM(0.14354*(POWER((K49-220),1.4)))))</f>
        <v>0</v>
      </c>
      <c r="M49" s="14">
        <v>3</v>
      </c>
      <c r="N49" s="15" t="s">
        <v>11</v>
      </c>
      <c r="O49" s="16">
        <v>26.2</v>
      </c>
      <c r="P49" s="41">
        <f>IF((M49*60+O49)&lt;0.1,,IF((M49*60+O49)&gt;305.5,,SUM(0.08713*(POWER((305.5-(M49*60+O49)),1.85)))))</f>
        <v>431.04620291870185</v>
      </c>
      <c r="Q49" s="42">
        <f>SUM(D49,F49,H49,J49,L49,P49)</f>
        <v>1475.153217569868</v>
      </c>
    </row>
    <row r="50" spans="1:17" x14ac:dyDescent="0.25">
      <c r="A50" s="39" t="s">
        <v>56</v>
      </c>
      <c r="B50" s="40" t="s">
        <v>73</v>
      </c>
      <c r="C50" s="13"/>
      <c r="D50" s="41">
        <f>IF(C50&lt;1.5,,IF(C50&lt;1.5,,SUM(51.39*(POWER((C50-1.5),1.05)))))</f>
        <v>0</v>
      </c>
      <c r="E50" s="10">
        <v>55.64</v>
      </c>
      <c r="F50" s="41">
        <f>IF(E50&lt;10,,IF(E50&lt;10,,SUM(5.33*(POWER((E50-10),1.1)))))</f>
        <v>356.45721394637314</v>
      </c>
      <c r="G50" s="10">
        <v>8.35</v>
      </c>
      <c r="H50" s="41">
        <f>IF(G50&lt;0.1,,IF(G50&gt;11.5,,SUM(58.015*(POWER((11.5-G50),1.81)))))</f>
        <v>462.89490322050204</v>
      </c>
      <c r="I50" s="12"/>
      <c r="J50" s="41">
        <f>IF(I50&lt;75,,IF(I50&lt;75,,SUM(0.8465*(POWER((I50-75),1.42)))))</f>
        <v>0</v>
      </c>
      <c r="K50" s="13">
        <v>451</v>
      </c>
      <c r="L50" s="41">
        <f>IF(K50&lt;220,,IF(K50&lt;220,,SUM(0.14354*(POWER((K50-220),1.4)))))</f>
        <v>292.43524505935369</v>
      </c>
      <c r="M50" s="14">
        <v>3</v>
      </c>
      <c r="N50" s="15" t="s">
        <v>11</v>
      </c>
      <c r="O50" s="16">
        <v>42.2</v>
      </c>
      <c r="P50" s="41">
        <f>IF((M50*60+O50)&lt;0.1,,IF((M50*60+O50)&gt;305.5,,SUM(0.08713*(POWER((305.5-(M50*60+O50)),1.85)))))</f>
        <v>311.43037351612082</v>
      </c>
      <c r="Q50" s="42">
        <f>SUM(D50,F50,H50,J50,L50,P50)</f>
        <v>1423.2177357423498</v>
      </c>
    </row>
    <row r="51" spans="1:17" x14ac:dyDescent="0.25">
      <c r="A51" s="39" t="s">
        <v>48</v>
      </c>
      <c r="B51" s="40" t="s">
        <v>73</v>
      </c>
      <c r="C51" s="13"/>
      <c r="D51" s="41">
        <f>IF(C51&lt;1.5,,IF(C51&lt;1.5,,SUM(51.39*(POWER((C51-1.5),1.05)))))</f>
        <v>0</v>
      </c>
      <c r="E51" s="10">
        <v>51.15</v>
      </c>
      <c r="F51" s="41">
        <f>IF(E51&lt;10,,IF(E51&lt;10,,SUM(5.33*(POWER((E51-10),1.1)))))</f>
        <v>318.07829336063025</v>
      </c>
      <c r="G51" s="10">
        <v>8.7200000000000006</v>
      </c>
      <c r="H51" s="41">
        <f>IF(G51&lt;0.1,,IF(G51&gt;11.5,,SUM(58.015*(POWER((11.5-G51),1.81)))))</f>
        <v>369.19973207624241</v>
      </c>
      <c r="I51" s="12"/>
      <c r="J51" s="41">
        <f>IF(I51&lt;75,,IF(I51&lt;75,,SUM(0.8465*(POWER((I51-75),1.42)))))</f>
        <v>0</v>
      </c>
      <c r="K51" s="13">
        <v>452</v>
      </c>
      <c r="L51" s="41">
        <f>IF(K51&lt;220,,IF(K51&lt;220,,SUM(0.14354*(POWER((K51-220),1.4)))))</f>
        <v>294.20911304064907</v>
      </c>
      <c r="M51" s="14">
        <v>3</v>
      </c>
      <c r="N51" s="15" t="s">
        <v>11</v>
      </c>
      <c r="O51" s="16">
        <v>35.9</v>
      </c>
      <c r="P51" s="41">
        <f>IF((M51*60+O51)&lt;0.1,,IF((M51*60+O51)&gt;305.5,,SUM(0.08713*(POWER((305.5-(M51*60+O51)),1.85)))))</f>
        <v>356.39986586141521</v>
      </c>
      <c r="Q51" s="42">
        <f>SUM(D51,F51,H51,J51,L51,P51)</f>
        <v>1337.887004338937</v>
      </c>
    </row>
    <row r="52" spans="1:17" x14ac:dyDescent="0.25">
      <c r="A52" s="39"/>
      <c r="B52" s="40"/>
      <c r="C52" s="13"/>
      <c r="D52" s="41"/>
      <c r="E52" s="10"/>
      <c r="F52" s="41"/>
      <c r="G52" s="10"/>
      <c r="H52" s="41"/>
      <c r="I52" s="12"/>
      <c r="J52" s="41"/>
      <c r="K52" s="13"/>
      <c r="L52" s="41"/>
      <c r="M52" s="14"/>
      <c r="N52" s="15"/>
      <c r="O52" s="16"/>
      <c r="P52" s="41"/>
      <c r="Q52" s="96">
        <f>SUM(Q47:Q50)</f>
        <v>6109.8094079544526</v>
      </c>
    </row>
    <row r="53" spans="1:17" x14ac:dyDescent="0.25">
      <c r="A53" s="39"/>
      <c r="B53" s="40"/>
      <c r="C53" s="13"/>
      <c r="D53" s="41"/>
      <c r="E53" s="10"/>
      <c r="F53" s="41"/>
      <c r="G53" s="10"/>
      <c r="H53" s="41"/>
      <c r="I53" s="12"/>
      <c r="J53" s="41"/>
      <c r="K53" s="13"/>
      <c r="L53" s="41"/>
      <c r="M53" s="14"/>
      <c r="N53" s="15"/>
      <c r="O53" s="16"/>
      <c r="P53" s="41"/>
      <c r="Q53" s="42"/>
    </row>
    <row r="54" spans="1:17" x14ac:dyDescent="0.25">
      <c r="A54" s="39" t="s">
        <v>41</v>
      </c>
      <c r="B54" s="40" t="s">
        <v>74</v>
      </c>
      <c r="C54" s="13"/>
      <c r="D54" s="41">
        <f>IF(C54&lt;1.5,,IF(C54&lt;1.5,,SUM(51.39*(POWER((C54-1.5),1.05)))))</f>
        <v>0</v>
      </c>
      <c r="E54" s="10">
        <v>76</v>
      </c>
      <c r="F54" s="41">
        <f>IF(E54&lt;10,,IF(E54&lt;10,,SUM(5.33*(POWER((E54-10),1.1)))))</f>
        <v>534.8420418413624</v>
      </c>
      <c r="G54" s="10">
        <v>8.11</v>
      </c>
      <c r="H54" s="41">
        <f>IF(G54&lt;0.1,,IF(G54&gt;11.5,,SUM(58.015*(POWER((11.5-G54),1.81)))))</f>
        <v>528.69079661762873</v>
      </c>
      <c r="I54" s="12">
        <v>148</v>
      </c>
      <c r="J54" s="41">
        <f>IF(I54&lt;75,,IF(I54&lt;75,,SUM(0.8465*(POWER((I54-75),1.42)))))</f>
        <v>374.58072320981819</v>
      </c>
      <c r="K54" s="13"/>
      <c r="L54" s="41">
        <f>IF(K54&lt;220,,IF(K54&lt;220,,SUM(0.14354*(POWER((K54-220),1.4)))))</f>
        <v>0</v>
      </c>
      <c r="M54" s="14">
        <v>3</v>
      </c>
      <c r="N54" s="15" t="s">
        <v>11</v>
      </c>
      <c r="O54" s="16">
        <v>52.6</v>
      </c>
      <c r="P54" s="41">
        <f>IF((M54*60+O54)&lt;0.1,,IF((M54*60+O54)&gt;305.5,,SUM(0.08713*(POWER((305.5-(M54*60+O54)),1.85)))))</f>
        <v>243.34007715796463</v>
      </c>
      <c r="Q54" s="42">
        <f>SUM(D54,F54,H54,J54,L54,P54)</f>
        <v>1681.4536388267738</v>
      </c>
    </row>
    <row r="55" spans="1:17" x14ac:dyDescent="0.25">
      <c r="A55" s="39" t="s">
        <v>38</v>
      </c>
      <c r="B55" s="40" t="s">
        <v>74</v>
      </c>
      <c r="C55" s="13">
        <v>9.65</v>
      </c>
      <c r="D55" s="41">
        <f>IF(C55&lt;1.5,,IF(C55&lt;1.5,,SUM(51.39*(POWER((C55-1.5),1.05)))))</f>
        <v>465.15115841331914</v>
      </c>
      <c r="E55" s="10"/>
      <c r="F55" s="41">
        <f>IF(E55&lt;10,,IF(E55&lt;10,,SUM(5.33*(POWER((E55-10),1.1)))))</f>
        <v>0</v>
      </c>
      <c r="G55" s="10">
        <v>8.32</v>
      </c>
      <c r="H55" s="41">
        <f>IF(G55&lt;0.1,,IF(G55&gt;11.5,,SUM(58.015*(POWER((11.5-G55),1.81)))))</f>
        <v>470.9050889230935</v>
      </c>
      <c r="I55" s="12">
        <v>148</v>
      </c>
      <c r="J55" s="41">
        <f>IF(I55&lt;75,,IF(I55&lt;75,,SUM(0.8465*(POWER((I55-75),1.42)))))</f>
        <v>374.58072320981819</v>
      </c>
      <c r="K55" s="13"/>
      <c r="L55" s="41">
        <f>IF(K55&lt;220,,IF(K55&lt;220,,SUM(0.14354*(POWER((K55-220),1.4)))))</f>
        <v>0</v>
      </c>
      <c r="M55" s="14">
        <v>3</v>
      </c>
      <c r="N55" s="15" t="s">
        <v>11</v>
      </c>
      <c r="O55" s="16">
        <v>36.6</v>
      </c>
      <c r="P55" s="41">
        <f>IF((M55*60+O55)&lt;0.1,,IF((M55*60+O55)&gt;305.5,,SUM(0.08713*(POWER((305.5-(M55*60+O55)),1.85)))))</f>
        <v>351.26588398067435</v>
      </c>
      <c r="Q55" s="42">
        <f>SUM(D55,F55,H55,J55,L55,P55)</f>
        <v>1661.902854526905</v>
      </c>
    </row>
    <row r="56" spans="1:17" x14ac:dyDescent="0.25">
      <c r="A56" s="39" t="s">
        <v>39</v>
      </c>
      <c r="B56" s="40" t="s">
        <v>74</v>
      </c>
      <c r="C56" s="13">
        <v>9.85</v>
      </c>
      <c r="D56" s="41">
        <f>IF(C56&lt;1.5,,IF(C56&lt;1.5,,SUM(51.39*(POWER((C56-1.5),1.05)))))</f>
        <v>477.14394497952441</v>
      </c>
      <c r="E56" s="10"/>
      <c r="F56" s="41">
        <f>IF(E56&lt;10,,IF(E56&lt;10,,SUM(5.33*(POWER((E56-10),1.1)))))</f>
        <v>0</v>
      </c>
      <c r="G56" s="10">
        <v>8.4700000000000006</v>
      </c>
      <c r="H56" s="41">
        <f>IF(G56&lt;0.1,,IF(G56&gt;11.5,,SUM(58.015*(POWER((11.5-G56),1.81)))))</f>
        <v>431.47084393008515</v>
      </c>
      <c r="I56" s="12">
        <v>148</v>
      </c>
      <c r="J56" s="41">
        <f>IF(I56&lt;75,,IF(I56&lt;75,,SUM(0.8465*(POWER((I56-75),1.42)))))</f>
        <v>374.58072320981819</v>
      </c>
      <c r="K56" s="13"/>
      <c r="L56" s="41">
        <f>IF(K56&lt;220,,IF(K56&lt;220,,SUM(0.14354*(POWER((K56-220),1.4)))))</f>
        <v>0</v>
      </c>
      <c r="M56" s="14">
        <v>3</v>
      </c>
      <c r="N56" s="15" t="s">
        <v>11</v>
      </c>
      <c r="O56" s="16">
        <v>52.3</v>
      </c>
      <c r="P56" s="41">
        <f>IF((M56*60+O56)&lt;0.1,,IF((M56*60+O56)&gt;305.5,,SUM(0.08713*(POWER((305.5-(M56*60+O56)),1.85)))))</f>
        <v>245.19590568174993</v>
      </c>
      <c r="Q56" s="42">
        <f>SUM(D56,F56,H56,J56,L56,P56)</f>
        <v>1528.3914178011778</v>
      </c>
    </row>
    <row r="57" spans="1:17" x14ac:dyDescent="0.25">
      <c r="A57" s="39" t="s">
        <v>55</v>
      </c>
      <c r="B57" s="40" t="s">
        <v>74</v>
      </c>
      <c r="C57" s="13"/>
      <c r="D57" s="41">
        <f>IF(C57&lt;1.5,,IF(C57&lt;1.5,,SUM(51.39*(POWER((C57-1.5),1.05)))))</f>
        <v>0</v>
      </c>
      <c r="E57" s="10">
        <v>47.56</v>
      </c>
      <c r="F57" s="41">
        <f>IF(E57&lt;10,,IF(E57&lt;10,,SUM(5.33*(POWER((E57-10),1.1)))))</f>
        <v>287.69038735393849</v>
      </c>
      <c r="G57" s="10">
        <v>8.44</v>
      </c>
      <c r="H57" s="41">
        <f>IF(G57&lt;0.1,,IF(G57&gt;11.5,,SUM(58.015*(POWER((11.5-G57),1.81)))))</f>
        <v>439.23412958141415</v>
      </c>
      <c r="I57" s="12"/>
      <c r="J57" s="41">
        <f>IF(I57&lt;75,,IF(I57&lt;75,,SUM(0.8465*(POWER((I57-75),1.42)))))</f>
        <v>0</v>
      </c>
      <c r="K57" s="13">
        <v>443</v>
      </c>
      <c r="L57" s="41">
        <f>IF(K57&lt;220,,IF(K57&lt;220,,SUM(0.14354*(POWER((K57-220),1.4)))))</f>
        <v>278.35546362834685</v>
      </c>
      <c r="M57" s="14">
        <v>3</v>
      </c>
      <c r="N57" s="15" t="s">
        <v>11</v>
      </c>
      <c r="O57" s="16">
        <v>36.1</v>
      </c>
      <c r="P57" s="41">
        <f>IF((M57*60+O57)&lt;0.1,,IF((M57*60+O57)&gt;305.5,,SUM(0.08713*(POWER((305.5-(M57*60+O57)),1.85)))))</f>
        <v>354.92952168224201</v>
      </c>
      <c r="Q57" s="42">
        <f>SUM(D57,F57,H57,J57,L57,P57)</f>
        <v>1360.2095022459414</v>
      </c>
    </row>
    <row r="58" spans="1:17" ht="15.75" customHeight="1" x14ac:dyDescent="0.25">
      <c r="A58" s="39" t="s">
        <v>34</v>
      </c>
      <c r="B58" s="40" t="s">
        <v>74</v>
      </c>
      <c r="C58" s="13"/>
      <c r="D58" s="41">
        <f>IF(C58&lt;1.5,,IF(C58&lt;1.5,,SUM(51.39*(POWER((C58-1.5),1.05)))))</f>
        <v>0</v>
      </c>
      <c r="E58" s="10">
        <v>46.08</v>
      </c>
      <c r="F58" s="41">
        <f>IF(E58&lt;10,,IF(E58&lt;10,,SUM(5.33*(POWER((E58-10),1.1)))))</f>
        <v>275.24560354636202</v>
      </c>
      <c r="G58" s="10">
        <v>9.17</v>
      </c>
      <c r="H58" s="41">
        <f>IF(G58&lt;0.1,,IF(G58&gt;11.5,,SUM(58.015*(POWER((11.5-G58),1.81)))))</f>
        <v>268.19736931081945</v>
      </c>
      <c r="I58" s="12"/>
      <c r="J58" s="41">
        <f>IF(I58&lt;75,,IF(I58&lt;75,,SUM(0.8465*(POWER((I58-75),1.42)))))</f>
        <v>0</v>
      </c>
      <c r="K58" s="13">
        <v>415</v>
      </c>
      <c r="L58" s="41">
        <f>IF(K58&lt;220,,IF(K58&lt;220,,SUM(0.14354*(POWER((K58-220),1.4)))))</f>
        <v>230.68608455632057</v>
      </c>
      <c r="M58" s="14">
        <v>3</v>
      </c>
      <c r="N58" s="15" t="s">
        <v>11</v>
      </c>
      <c r="O58" s="16">
        <v>38.1</v>
      </c>
      <c r="P58" s="41">
        <f>IF((M58*60+O58)&lt;0.1,,IF((M58*60+O58)&gt;305.5,,SUM(0.08713*(POWER((305.5-(M58*60+O58)),1.85)))))</f>
        <v>340.37986712189718</v>
      </c>
      <c r="Q58" s="42">
        <f>SUM(D58,F58,H58,J58,L58,P58)</f>
        <v>1114.5089245353993</v>
      </c>
    </row>
    <row r="59" spans="1:17" ht="15.75" customHeight="1" x14ac:dyDescent="0.25">
      <c r="A59" s="39"/>
      <c r="B59" s="40"/>
      <c r="C59" s="13"/>
      <c r="D59" s="41"/>
      <c r="E59" s="10"/>
      <c r="F59" s="41"/>
      <c r="G59" s="10"/>
      <c r="H59" s="41"/>
      <c r="I59" s="12"/>
      <c r="J59" s="41"/>
      <c r="K59" s="13"/>
      <c r="L59" s="41"/>
      <c r="M59" s="14"/>
      <c r="N59" s="15"/>
      <c r="O59" s="16"/>
      <c r="P59" s="41"/>
      <c r="Q59" s="96">
        <f>SUM(Q54:Q57)</f>
        <v>6231.957413400798</v>
      </c>
    </row>
    <row r="60" spans="1:17" ht="15.75" customHeight="1" x14ac:dyDescent="0.25">
      <c r="A60" s="39"/>
      <c r="B60" s="40"/>
      <c r="C60" s="13"/>
      <c r="D60" s="41"/>
      <c r="E60" s="10"/>
      <c r="F60" s="41"/>
      <c r="G60" s="10"/>
      <c r="H60" s="41"/>
      <c r="I60" s="12"/>
      <c r="J60" s="41"/>
      <c r="K60" s="13"/>
      <c r="L60" s="41"/>
      <c r="M60" s="14"/>
      <c r="N60" s="15"/>
      <c r="O60" s="16"/>
      <c r="P60" s="41"/>
      <c r="Q60" s="42"/>
    </row>
    <row r="61" spans="1:17" x14ac:dyDescent="0.25">
      <c r="A61" s="39" t="s">
        <v>43</v>
      </c>
      <c r="B61" s="40" t="s">
        <v>71</v>
      </c>
      <c r="C61" s="13">
        <v>9.9</v>
      </c>
      <c r="D61" s="41">
        <f>IF(C61&lt;1.5,,IF(C61&lt;1.5,,SUM(51.39*(POWER((C61-1.5),1.05)))))</f>
        <v>480.14440007292131</v>
      </c>
      <c r="E61" s="10"/>
      <c r="F61" s="41">
        <f>IF(E61&lt;10,,IF(E61&lt;10,,SUM(5.33*(POWER((E61-10),1.1)))))</f>
        <v>0</v>
      </c>
      <c r="G61" s="10">
        <v>8.67</v>
      </c>
      <c r="H61" s="41">
        <f>IF(G61&lt;0.1,,IF(G61&gt;11.5,,SUM(58.015*(POWER((11.5-G61),1.81)))))</f>
        <v>381.3060928535063</v>
      </c>
      <c r="I61" s="12">
        <v>156</v>
      </c>
      <c r="J61" s="41">
        <f>IF(I61&lt;75,,IF(I61&lt;75,,SUM(0.8465*(POWER((I61-75),1.42)))))</f>
        <v>434.18587343803136</v>
      </c>
      <c r="K61" s="13"/>
      <c r="L61" s="41">
        <f>IF(K61&lt;220,,IF(K61&lt;220,,SUM(0.14354*(POWER((K61-220),1.4)))))</f>
        <v>0</v>
      </c>
      <c r="M61" s="14">
        <v>3</v>
      </c>
      <c r="N61" s="15" t="s">
        <v>11</v>
      </c>
      <c r="O61" s="16">
        <v>20.02</v>
      </c>
      <c r="P61" s="41">
        <f>IF((M61*60+O61)&lt;0.1,,IF((M61*60+O61)&gt;305.5,,SUM(0.08713*(POWER((305.5-(M61*60+O61)),1.85)))))</f>
        <v>481.98379637606075</v>
      </c>
      <c r="Q61" s="42">
        <f>SUM(D61,F61,H61,J61,L61,P61)</f>
        <v>1777.6201627405198</v>
      </c>
    </row>
    <row r="62" spans="1:17" x14ac:dyDescent="0.25">
      <c r="A62" s="39" t="s">
        <v>28</v>
      </c>
      <c r="B62" s="40" t="s">
        <v>71</v>
      </c>
      <c r="C62" s="13"/>
      <c r="D62" s="41">
        <f>IF(C62&lt;1.5,,IF(C62&lt;1.5,,SUM(51.39*(POWER((C62-1.5),1.05)))))</f>
        <v>0</v>
      </c>
      <c r="E62" s="10">
        <v>57.66</v>
      </c>
      <c r="F62" s="41">
        <f>IF(E62&lt;10,,IF(E62&lt;10,,SUM(5.33*(POWER((E62-10),1.1)))))</f>
        <v>373.84936803308591</v>
      </c>
      <c r="G62" s="10">
        <v>8.8000000000000007</v>
      </c>
      <c r="H62" s="41">
        <f>IF(G62&lt;0.1,,IF(G62&gt;11.5,,SUM(58.015*(POWER((11.5-G62),1.81)))))</f>
        <v>350.19400711242668</v>
      </c>
      <c r="I62" s="12"/>
      <c r="J62" s="41">
        <f>IF(I62&lt;75,,IF(I62&lt;75,,SUM(0.8465*(POWER((I62-75),1.42)))))</f>
        <v>0</v>
      </c>
      <c r="K62" s="13">
        <v>494</v>
      </c>
      <c r="L62" s="41">
        <f>IF(K62&lt;220,,IF(K62&lt;220,,SUM(0.14354*(POWER((K62-220),1.4)))))</f>
        <v>371.3844620797525</v>
      </c>
      <c r="M62" s="14">
        <v>3</v>
      </c>
      <c r="N62" s="15" t="s">
        <v>11</v>
      </c>
      <c r="O62" s="16">
        <v>27.4</v>
      </c>
      <c r="P62" s="41">
        <f>IF((M62*60+O62)&lt;0.1,,IF((M62*60+O62)&gt;305.5,,SUM(0.08713*(POWER((305.5-(M62*60+O62)),1.85)))))</f>
        <v>421.45904398184217</v>
      </c>
      <c r="Q62" s="42">
        <f>SUM(D62,F62,H62,J62,L62,P62)</f>
        <v>1516.8868812071071</v>
      </c>
    </row>
    <row r="63" spans="1:17" x14ac:dyDescent="0.25">
      <c r="A63" s="54" t="s">
        <v>58</v>
      </c>
      <c r="B63" s="54" t="s">
        <v>71</v>
      </c>
      <c r="C63" s="13">
        <v>9.61</v>
      </c>
      <c r="D63" s="41">
        <f>IF(C63&lt;1.5,,IF(C63&lt;1.5,,SUM(51.39*(POWER((C63-1.5),1.05)))))</f>
        <v>462.75435499971491</v>
      </c>
      <c r="E63" s="10"/>
      <c r="F63" s="41">
        <f>IF(E63&lt;10,,IF(E63&lt;10,,SUM(5.33*(POWER((E63-10),1.1)))))</f>
        <v>0</v>
      </c>
      <c r="G63" s="10">
        <v>8.16</v>
      </c>
      <c r="H63" s="41">
        <f>IF(G63&lt;0.1,,IF(G63&gt;11.5,,SUM(58.015*(POWER((11.5-G63),1.81)))))</f>
        <v>514.66116827131759</v>
      </c>
      <c r="I63" s="12">
        <v>148</v>
      </c>
      <c r="J63" s="41">
        <f>IF(I63&lt;75,,IF(I63&lt;75,,SUM(0.8465*(POWER((I63-75),1.42)))))</f>
        <v>374.58072320981819</v>
      </c>
      <c r="K63" s="13"/>
      <c r="L63" s="41">
        <f>IF(K63&lt;220,,IF(K63&lt;220,,SUM(0.14354*(POWER((K63-220),1.4)))))</f>
        <v>0</v>
      </c>
      <c r="M63" s="14">
        <v>4</v>
      </c>
      <c r="N63" s="15" t="s">
        <v>11</v>
      </c>
      <c r="O63" s="16">
        <v>10.199999999999999</v>
      </c>
      <c r="P63" s="41">
        <f>IF((M63*60+O63)&lt;0.1,,IF((M63*60+O63)&gt;305.5,,SUM(0.08713*(POWER((305.5-(M63*60+O63)),1.85)))))</f>
        <v>145.9517164898441</v>
      </c>
      <c r="Q63" s="42">
        <f>SUM(D63,F63,H63,J63,L63,P63)</f>
        <v>1497.9479629706948</v>
      </c>
    </row>
    <row r="64" spans="1:17" x14ac:dyDescent="0.25">
      <c r="A64" s="39" t="s">
        <v>50</v>
      </c>
      <c r="B64" s="40" t="s">
        <v>71</v>
      </c>
      <c r="C64" s="13">
        <v>9.06</v>
      </c>
      <c r="D64" s="41">
        <f>IF(C64&lt;1.5,,IF(C64&lt;1.5,,SUM(51.39*(POWER((C64-1.5),1.05)))))</f>
        <v>429.85947403481163</v>
      </c>
      <c r="E64" s="10"/>
      <c r="F64" s="41">
        <f>IF(E64&lt;10,,IF(E64&lt;10,,SUM(5.33*(POWER((E64-10),1.1)))))</f>
        <v>0</v>
      </c>
      <c r="G64" s="10">
        <v>8.98</v>
      </c>
      <c r="H64" s="41">
        <f>IF(G64&lt;0.1,,IF(G64&gt;11.5,,SUM(58.015*(POWER((11.5-G64),1.81)))))</f>
        <v>309.08311136680857</v>
      </c>
      <c r="I64" s="12">
        <v>144</v>
      </c>
      <c r="J64" s="41">
        <f>IF(I64&lt;75,,IF(I64&lt;75,,SUM(0.8465*(POWER((I64-75),1.42)))))</f>
        <v>345.77426855123963</v>
      </c>
      <c r="K64" s="13"/>
      <c r="L64" s="41">
        <f>IF(K64&lt;220,,IF(K64&lt;220,,SUM(0.14354*(POWER((K64-220),1.4)))))</f>
        <v>0</v>
      </c>
      <c r="M64" s="14">
        <v>3</v>
      </c>
      <c r="N64" s="15" t="s">
        <v>11</v>
      </c>
      <c r="O64" s="16">
        <v>28.5</v>
      </c>
      <c r="P64" s="41">
        <f>IF((M64*60+O64)&lt;0.1,,IF((M64*60+O64)&gt;305.5,,SUM(0.08713*(POWER((305.5-(M64*60+O64)),1.85)))))</f>
        <v>412.75792681277193</v>
      </c>
      <c r="Q64" s="42">
        <f>SUM(D64,F64,H64,J64,L64,P64)</f>
        <v>1497.4747807656317</v>
      </c>
    </row>
    <row r="65" spans="1:17" x14ac:dyDescent="0.25">
      <c r="A65" s="39" t="s">
        <v>51</v>
      </c>
      <c r="B65" s="40" t="s">
        <v>71</v>
      </c>
      <c r="C65" s="13"/>
      <c r="D65" s="41">
        <f>IF(C65&lt;1.5,,IF(C65&lt;1.5,,SUM(51.39*(POWER((C65-1.5),1.05)))))</f>
        <v>0</v>
      </c>
      <c r="E65" s="10">
        <v>49.43</v>
      </c>
      <c r="F65" s="41">
        <f>IF(E65&lt;10,,IF(E65&lt;10,,SUM(5.33*(POWER((E65-10),1.1)))))</f>
        <v>303.48460394377685</v>
      </c>
      <c r="G65" s="10">
        <v>8.99</v>
      </c>
      <c r="H65" s="41">
        <f>IF(G65&lt;0.1,,IF(G65&gt;11.5,,SUM(58.015*(POWER((11.5-G65),1.81)))))</f>
        <v>306.86667841185374</v>
      </c>
      <c r="I65" s="12"/>
      <c r="J65" s="41">
        <f>IF(I65&lt;75,,IF(I65&lt;75,,SUM(0.8465*(POWER((I65-75),1.42)))))</f>
        <v>0</v>
      </c>
      <c r="K65" s="13">
        <v>400</v>
      </c>
      <c r="L65" s="41">
        <f>IF(K65&lt;220,,IF(K65&lt;220,,SUM(0.14354*(POWER((K65-220),1.4)))))</f>
        <v>206.23123809523617</v>
      </c>
      <c r="M65" s="14">
        <v>4</v>
      </c>
      <c r="N65" s="15" t="s">
        <v>11</v>
      </c>
      <c r="O65" s="16">
        <v>2.5</v>
      </c>
      <c r="P65" s="41">
        <f>IF((M65*60+O65)&lt;0.1,,IF((M65*60+O65)&gt;305.5,,SUM(0.08713*(POWER((305.5-(M65*60+O65)),1.85)))))</f>
        <v>185.75808726435608</v>
      </c>
      <c r="Q65" s="42">
        <f>SUM(D65,F65,H65,J65,L65,P65)</f>
        <v>1002.3406077152227</v>
      </c>
    </row>
    <row r="66" spans="1:17" x14ac:dyDescent="0.25">
      <c r="Q66" s="98">
        <f>SUM(Q61:Q64)</f>
        <v>6289.9297876839537</v>
      </c>
    </row>
  </sheetData>
  <sortState ref="T5:U13">
    <sortCondition descending="1" ref="U5:U13"/>
  </sortState>
  <mergeCells count="2">
    <mergeCell ref="K1:P1"/>
    <mergeCell ref="M4:O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V17" sqref="V17"/>
    </sheetView>
  </sheetViews>
  <sheetFormatPr defaultRowHeight="15" x14ac:dyDescent="0.25"/>
  <cols>
    <col min="1" max="1" width="2.85546875" customWidth="1"/>
    <col min="2" max="2" width="21.42578125" customWidth="1"/>
    <col min="3" max="3" width="26.85546875" customWidth="1"/>
    <col min="4" max="13" width="6.7109375" customWidth="1"/>
    <col min="14" max="14" width="3" customWidth="1"/>
    <col min="15" max="15" width="1.28515625" customWidth="1"/>
    <col min="16" max="16" width="6.5703125" customWidth="1"/>
    <col min="17" max="18" width="6.7109375" customWidth="1"/>
  </cols>
  <sheetData>
    <row r="1" spans="1:18" ht="23.25" x14ac:dyDescent="0.35">
      <c r="A1" s="1" t="s">
        <v>20</v>
      </c>
      <c r="C1" s="2"/>
      <c r="K1" s="19" t="s">
        <v>159</v>
      </c>
    </row>
    <row r="2" spans="1:18" x14ac:dyDescent="0.25">
      <c r="C2" s="2"/>
    </row>
    <row r="3" spans="1:18" ht="15.75" x14ac:dyDescent="0.25">
      <c r="A3" s="5"/>
      <c r="B3" s="20" t="s">
        <v>21</v>
      </c>
      <c r="C3" s="21"/>
    </row>
    <row r="6" spans="1:18" x14ac:dyDescent="0.25">
      <c r="A6" s="55" t="s">
        <v>157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4</v>
      </c>
      <c r="H6" s="45" t="s">
        <v>6</v>
      </c>
      <c r="I6" s="45" t="s">
        <v>4</v>
      </c>
      <c r="J6" s="45" t="s">
        <v>7</v>
      </c>
      <c r="K6" s="45" t="s">
        <v>4</v>
      </c>
      <c r="L6" s="45" t="s">
        <v>8</v>
      </c>
      <c r="M6" s="45" t="s">
        <v>4</v>
      </c>
      <c r="N6" s="87" t="s">
        <v>13</v>
      </c>
      <c r="O6" s="88"/>
      <c r="P6" s="89"/>
      <c r="Q6" s="45" t="s">
        <v>4</v>
      </c>
      <c r="R6" s="45" t="s">
        <v>10</v>
      </c>
    </row>
    <row r="7" spans="1:18" x14ac:dyDescent="0.25">
      <c r="A7" s="78">
        <v>1</v>
      </c>
      <c r="B7" s="46" t="s">
        <v>106</v>
      </c>
      <c r="C7" s="46" t="s">
        <v>112</v>
      </c>
      <c r="D7" s="23"/>
      <c r="E7" s="47">
        <f t="shared" ref="E7:E40" si="0">IF(D7&lt;1.5,,IF(D7&lt;1.5,,SUM(56.0211*(POWER((D7-1.5),1.05)))))</f>
        <v>0</v>
      </c>
      <c r="F7" s="22">
        <v>59.11</v>
      </c>
      <c r="G7" s="47">
        <f t="shared" ref="G7:G40" si="1">IF(F7&lt;8,,IF(F7&lt;8,,SUM(7.86*(POWER((F7-8),1.1)))))</f>
        <v>595.35912595322668</v>
      </c>
      <c r="H7" s="22">
        <v>8.67</v>
      </c>
      <c r="I7" s="47">
        <f t="shared" ref="I7:I40" si="2">IF(H7&lt;0.1,,IF(H7&gt;13,,SUM(46.0849*(POWER((13-H7),1.81)))))</f>
        <v>654.03613262027022</v>
      </c>
      <c r="J7" s="24">
        <v>143</v>
      </c>
      <c r="K7" s="47">
        <f t="shared" ref="K7:K40" si="3">IF(J7&lt;75,,IF(J7&lt;75,,SUM(1.84523*(POWER((J7-75),1.348)))))</f>
        <v>544.84443717747729</v>
      </c>
      <c r="L7" s="31"/>
      <c r="M7" s="47">
        <f t="shared" ref="M7:M40" si="4">IF(L7&lt;210,,IF(L7&lt;210,,SUM(0.188807*(POWER((L7-210),1.41)))))</f>
        <v>0</v>
      </c>
      <c r="N7" s="26">
        <v>2</v>
      </c>
      <c r="O7" s="27" t="s">
        <v>11</v>
      </c>
      <c r="P7" s="28">
        <v>42.3</v>
      </c>
      <c r="Q7" s="47">
        <f t="shared" ref="Q7:Q40" si="5">IF((N7*60+P7)&lt;0.1,,IF((N7*60+P7)&gt;254,,SUM(0.11193*(POWER((254-(N7*60+P7)),1.88)))))</f>
        <v>547.26900825408188</v>
      </c>
      <c r="R7" s="48">
        <f t="shared" ref="R7:R40" si="6">SUM(E7,G7,I7,K7,M7,Q7)</f>
        <v>2341.5087040050557</v>
      </c>
    </row>
    <row r="8" spans="1:18" x14ac:dyDescent="0.25">
      <c r="A8" s="78">
        <v>2</v>
      </c>
      <c r="B8" s="46" t="s">
        <v>82</v>
      </c>
      <c r="C8" s="46" t="s">
        <v>72</v>
      </c>
      <c r="D8" s="23"/>
      <c r="E8" s="47">
        <f t="shared" si="0"/>
        <v>0</v>
      </c>
      <c r="F8" s="22">
        <v>43.72</v>
      </c>
      <c r="G8" s="47">
        <f t="shared" si="1"/>
        <v>401.4441571061991</v>
      </c>
      <c r="H8" s="22">
        <v>8.68</v>
      </c>
      <c r="I8" s="47">
        <f t="shared" si="2"/>
        <v>651.30472850132367</v>
      </c>
      <c r="J8" s="24">
        <v>143</v>
      </c>
      <c r="K8" s="47">
        <f t="shared" si="3"/>
        <v>544.84443717747729</v>
      </c>
      <c r="L8" s="31"/>
      <c r="M8" s="47">
        <f t="shared" si="4"/>
        <v>0</v>
      </c>
      <c r="N8" s="26">
        <v>2</v>
      </c>
      <c r="O8" s="27" t="s">
        <v>11</v>
      </c>
      <c r="P8" s="28">
        <v>31.8</v>
      </c>
      <c r="Q8" s="47">
        <f t="shared" si="5"/>
        <v>670.98712642097234</v>
      </c>
      <c r="R8" s="48">
        <f t="shared" si="6"/>
        <v>2268.5804492059724</v>
      </c>
    </row>
    <row r="9" spans="1:18" x14ac:dyDescent="0.25">
      <c r="A9" s="78">
        <v>3</v>
      </c>
      <c r="B9" s="46" t="s">
        <v>91</v>
      </c>
      <c r="C9" s="46" t="s">
        <v>72</v>
      </c>
      <c r="D9" s="23">
        <v>8.59</v>
      </c>
      <c r="E9" s="47">
        <f t="shared" si="0"/>
        <v>438.05655062344198</v>
      </c>
      <c r="F9" s="22"/>
      <c r="G9" s="47">
        <f t="shared" si="1"/>
        <v>0</v>
      </c>
      <c r="H9" s="22">
        <v>8.67</v>
      </c>
      <c r="I9" s="47">
        <f t="shared" si="2"/>
        <v>654.03613262027022</v>
      </c>
      <c r="J9" s="24"/>
      <c r="K9" s="47">
        <f t="shared" si="3"/>
        <v>0</v>
      </c>
      <c r="L9" s="31">
        <v>454</v>
      </c>
      <c r="M9" s="47">
        <f t="shared" si="4"/>
        <v>438.77082935937028</v>
      </c>
      <c r="N9" s="26">
        <v>2</v>
      </c>
      <c r="O9" s="27" t="s">
        <v>11</v>
      </c>
      <c r="P9" s="28">
        <v>37.299999999999997</v>
      </c>
      <c r="Q9" s="47">
        <f t="shared" si="5"/>
        <v>604.71156576199655</v>
      </c>
      <c r="R9" s="48">
        <f t="shared" si="6"/>
        <v>2135.5750783650792</v>
      </c>
    </row>
    <row r="10" spans="1:18" x14ac:dyDescent="0.25">
      <c r="A10" s="78">
        <v>4</v>
      </c>
      <c r="B10" s="46" t="s">
        <v>81</v>
      </c>
      <c r="C10" s="46" t="s">
        <v>68</v>
      </c>
      <c r="D10" s="23">
        <v>7.38</v>
      </c>
      <c r="E10" s="47">
        <f t="shared" si="0"/>
        <v>359.91324111018707</v>
      </c>
      <c r="F10" s="22"/>
      <c r="G10" s="47">
        <f t="shared" si="1"/>
        <v>0</v>
      </c>
      <c r="H10" s="22">
        <v>9.31</v>
      </c>
      <c r="I10" s="47">
        <f t="shared" si="2"/>
        <v>489.63941703860149</v>
      </c>
      <c r="J10" s="24">
        <v>139</v>
      </c>
      <c r="K10" s="47">
        <f t="shared" si="3"/>
        <v>502.08946821033805</v>
      </c>
      <c r="L10" s="31"/>
      <c r="M10" s="47">
        <f t="shared" si="4"/>
        <v>0</v>
      </c>
      <c r="N10" s="26">
        <v>2</v>
      </c>
      <c r="O10" s="27" t="s">
        <v>11</v>
      </c>
      <c r="P10" s="28">
        <v>32</v>
      </c>
      <c r="Q10" s="47">
        <f t="shared" si="5"/>
        <v>668.52064985038612</v>
      </c>
      <c r="R10" s="48">
        <f t="shared" si="6"/>
        <v>2020.1627762095127</v>
      </c>
    </row>
    <row r="11" spans="1:18" x14ac:dyDescent="0.25">
      <c r="A11" s="78">
        <v>5</v>
      </c>
      <c r="B11" s="46" t="s">
        <v>90</v>
      </c>
      <c r="C11" s="46" t="s">
        <v>70</v>
      </c>
      <c r="D11" s="23">
        <v>7.8</v>
      </c>
      <c r="E11" s="47">
        <f t="shared" si="0"/>
        <v>386.95388299865999</v>
      </c>
      <c r="F11" s="22"/>
      <c r="G11" s="47">
        <f t="shared" si="1"/>
        <v>0</v>
      </c>
      <c r="H11" s="22">
        <v>8.31</v>
      </c>
      <c r="I11" s="47">
        <f t="shared" si="2"/>
        <v>755.75581032627019</v>
      </c>
      <c r="J11" s="24"/>
      <c r="K11" s="47">
        <f t="shared" si="3"/>
        <v>0</v>
      </c>
      <c r="L11" s="31">
        <v>484</v>
      </c>
      <c r="M11" s="47">
        <f t="shared" si="4"/>
        <v>516.70942729154513</v>
      </c>
      <c r="N11" s="26">
        <v>3</v>
      </c>
      <c r="O11" s="27" t="s">
        <v>11</v>
      </c>
      <c r="P11" s="28">
        <v>6.5</v>
      </c>
      <c r="Q11" s="47">
        <f t="shared" si="5"/>
        <v>307.63631226197066</v>
      </c>
      <c r="R11" s="48">
        <f t="shared" si="6"/>
        <v>1967.055432878446</v>
      </c>
    </row>
    <row r="12" spans="1:18" x14ac:dyDescent="0.25">
      <c r="A12" s="78">
        <v>6</v>
      </c>
      <c r="B12" s="46" t="s">
        <v>109</v>
      </c>
      <c r="C12" s="46" t="s">
        <v>70</v>
      </c>
      <c r="D12" s="23"/>
      <c r="E12" s="47">
        <f t="shared" si="0"/>
        <v>0</v>
      </c>
      <c r="F12" s="22">
        <v>34.89</v>
      </c>
      <c r="G12" s="47">
        <f t="shared" si="1"/>
        <v>293.74631589625926</v>
      </c>
      <c r="H12" s="22">
        <v>8.73</v>
      </c>
      <c r="I12" s="47">
        <f t="shared" si="2"/>
        <v>637.72450187653408</v>
      </c>
      <c r="J12" s="24">
        <v>155</v>
      </c>
      <c r="K12" s="47">
        <f t="shared" si="3"/>
        <v>678.29061684112025</v>
      </c>
      <c r="L12" s="31"/>
      <c r="M12" s="47">
        <f t="shared" si="4"/>
        <v>0</v>
      </c>
      <c r="N12" s="26">
        <v>3</v>
      </c>
      <c r="O12" s="27" t="s">
        <v>11</v>
      </c>
      <c r="P12" s="28">
        <v>9.5</v>
      </c>
      <c r="Q12" s="47">
        <f t="shared" si="5"/>
        <v>282.43516439127842</v>
      </c>
      <c r="R12" s="48">
        <f t="shared" si="6"/>
        <v>1892.196599005192</v>
      </c>
    </row>
    <row r="13" spans="1:18" x14ac:dyDescent="0.25">
      <c r="A13" s="78">
        <v>7</v>
      </c>
      <c r="B13" s="46" t="s">
        <v>101</v>
      </c>
      <c r="C13" s="46" t="s">
        <v>113</v>
      </c>
      <c r="D13" s="23"/>
      <c r="E13" s="47">
        <f t="shared" si="0"/>
        <v>0</v>
      </c>
      <c r="F13" s="22">
        <v>48.6</v>
      </c>
      <c r="G13" s="47">
        <f t="shared" si="1"/>
        <v>462.16939499330067</v>
      </c>
      <c r="H13" s="22">
        <v>9.33</v>
      </c>
      <c r="I13" s="47">
        <f t="shared" si="2"/>
        <v>484.84645630713942</v>
      </c>
      <c r="J13" s="24">
        <v>143</v>
      </c>
      <c r="K13" s="47">
        <f t="shared" si="3"/>
        <v>544.84443717747729</v>
      </c>
      <c r="L13" s="31"/>
      <c r="M13" s="47">
        <f t="shared" si="4"/>
        <v>0</v>
      </c>
      <c r="N13" s="26">
        <v>2</v>
      </c>
      <c r="O13" s="27" t="s">
        <v>11</v>
      </c>
      <c r="P13" s="28">
        <v>59.9</v>
      </c>
      <c r="Q13" s="47">
        <f t="shared" si="5"/>
        <v>366.61036108406313</v>
      </c>
      <c r="R13" s="48">
        <f t="shared" si="6"/>
        <v>1858.4706495619807</v>
      </c>
    </row>
    <row r="14" spans="1:18" x14ac:dyDescent="0.25">
      <c r="A14" s="78">
        <v>8</v>
      </c>
      <c r="B14" s="46" t="s">
        <v>84</v>
      </c>
      <c r="C14" s="46" t="s">
        <v>112</v>
      </c>
      <c r="D14" s="23">
        <v>8.5299999999999994</v>
      </c>
      <c r="E14" s="47">
        <f t="shared" si="0"/>
        <v>434.16491334795751</v>
      </c>
      <c r="F14" s="22"/>
      <c r="G14" s="47">
        <f t="shared" si="1"/>
        <v>0</v>
      </c>
      <c r="H14" s="22">
        <v>9.18</v>
      </c>
      <c r="I14" s="47">
        <f t="shared" si="2"/>
        <v>521.30673560715059</v>
      </c>
      <c r="J14" s="24">
        <v>135</v>
      </c>
      <c r="K14" s="47">
        <f t="shared" si="3"/>
        <v>460.25486980754636</v>
      </c>
      <c r="L14" s="31"/>
      <c r="M14" s="47">
        <f t="shared" si="4"/>
        <v>0</v>
      </c>
      <c r="N14" s="26">
        <v>2</v>
      </c>
      <c r="O14" s="27" t="s">
        <v>11</v>
      </c>
      <c r="P14" s="28">
        <v>52.7</v>
      </c>
      <c r="Q14" s="47">
        <f t="shared" si="5"/>
        <v>436.43214382478351</v>
      </c>
      <c r="R14" s="48">
        <f t="shared" si="6"/>
        <v>1852.1586625874379</v>
      </c>
    </row>
    <row r="15" spans="1:18" x14ac:dyDescent="0.25">
      <c r="A15" s="78">
        <v>9</v>
      </c>
      <c r="B15" s="46" t="s">
        <v>97</v>
      </c>
      <c r="C15" s="46" t="s">
        <v>73</v>
      </c>
      <c r="D15" s="23"/>
      <c r="E15" s="47">
        <f t="shared" si="0"/>
        <v>0</v>
      </c>
      <c r="F15" s="22">
        <v>43.11</v>
      </c>
      <c r="G15" s="47">
        <f t="shared" si="1"/>
        <v>393.90950321314523</v>
      </c>
      <c r="H15" s="22">
        <v>8.7899999999999991</v>
      </c>
      <c r="I15" s="47">
        <f t="shared" si="2"/>
        <v>621.59747681452018</v>
      </c>
      <c r="J15" s="24"/>
      <c r="K15" s="47">
        <f t="shared" si="3"/>
        <v>0</v>
      </c>
      <c r="L15" s="31">
        <v>404</v>
      </c>
      <c r="M15" s="47">
        <f t="shared" si="4"/>
        <v>317.55468972209218</v>
      </c>
      <c r="N15" s="26">
        <v>2</v>
      </c>
      <c r="O15" s="27" t="s">
        <v>11</v>
      </c>
      <c r="P15" s="28">
        <v>49</v>
      </c>
      <c r="Q15" s="47">
        <f t="shared" si="5"/>
        <v>474.51952183969109</v>
      </c>
      <c r="R15" s="48">
        <f t="shared" si="6"/>
        <v>1807.5811915894487</v>
      </c>
    </row>
    <row r="16" spans="1:18" x14ac:dyDescent="0.25">
      <c r="A16" s="78">
        <v>10</v>
      </c>
      <c r="B16" s="46" t="s">
        <v>92</v>
      </c>
      <c r="C16" s="46" t="s">
        <v>112</v>
      </c>
      <c r="D16" s="23">
        <v>9.9</v>
      </c>
      <c r="E16" s="47">
        <f t="shared" si="0"/>
        <v>523.41345497032751</v>
      </c>
      <c r="F16" s="22"/>
      <c r="G16" s="47">
        <f t="shared" si="1"/>
        <v>0</v>
      </c>
      <c r="H16" s="22">
        <v>8.86</v>
      </c>
      <c r="I16" s="47">
        <f t="shared" si="2"/>
        <v>603.01659888766358</v>
      </c>
      <c r="J16" s="24">
        <v>127</v>
      </c>
      <c r="K16" s="47">
        <f t="shared" si="3"/>
        <v>379.50981657058418</v>
      </c>
      <c r="L16" s="31"/>
      <c r="M16" s="47">
        <f t="shared" si="4"/>
        <v>0</v>
      </c>
      <c r="N16" s="26">
        <v>3</v>
      </c>
      <c r="O16" s="27" t="s">
        <v>11</v>
      </c>
      <c r="P16" s="28">
        <v>8.1999999999999993</v>
      </c>
      <c r="Q16" s="47">
        <f t="shared" si="5"/>
        <v>293.23187930758326</v>
      </c>
      <c r="R16" s="48">
        <f t="shared" si="6"/>
        <v>1799.1717497361585</v>
      </c>
    </row>
    <row r="17" spans="1:18" x14ac:dyDescent="0.25">
      <c r="A17" s="78">
        <v>11</v>
      </c>
      <c r="B17" s="46" t="s">
        <v>83</v>
      </c>
      <c r="C17" s="46" t="s">
        <v>73</v>
      </c>
      <c r="D17" s="23"/>
      <c r="E17" s="47">
        <f t="shared" si="0"/>
        <v>0</v>
      </c>
      <c r="F17" s="22">
        <v>36.76</v>
      </c>
      <c r="G17" s="47">
        <f t="shared" si="1"/>
        <v>316.29353561131444</v>
      </c>
      <c r="H17" s="22">
        <v>8.67</v>
      </c>
      <c r="I17" s="47">
        <f t="shared" si="2"/>
        <v>654.03613262027022</v>
      </c>
      <c r="J17" s="24"/>
      <c r="K17" s="47">
        <f t="shared" si="3"/>
        <v>0</v>
      </c>
      <c r="L17" s="31">
        <v>428</v>
      </c>
      <c r="M17" s="47">
        <f t="shared" si="4"/>
        <v>374.31889287080492</v>
      </c>
      <c r="N17" s="26">
        <v>2</v>
      </c>
      <c r="O17" s="27" t="s">
        <v>11</v>
      </c>
      <c r="P17" s="28">
        <v>53</v>
      </c>
      <c r="Q17" s="47">
        <f t="shared" si="5"/>
        <v>433.40941294387619</v>
      </c>
      <c r="R17" s="48">
        <f t="shared" si="6"/>
        <v>1778.0579740462658</v>
      </c>
    </row>
    <row r="18" spans="1:18" x14ac:dyDescent="0.25">
      <c r="A18" s="78">
        <v>12</v>
      </c>
      <c r="B18" s="46" t="s">
        <v>78</v>
      </c>
      <c r="C18" s="46" t="s">
        <v>73</v>
      </c>
      <c r="D18" s="22">
        <v>8.65</v>
      </c>
      <c r="E18" s="47">
        <f t="shared" si="0"/>
        <v>441.94983493956289</v>
      </c>
      <c r="F18" s="29"/>
      <c r="G18" s="47">
        <f t="shared" si="1"/>
        <v>0</v>
      </c>
      <c r="H18" s="22">
        <v>8.98</v>
      </c>
      <c r="I18" s="47">
        <f t="shared" si="2"/>
        <v>571.75214886862409</v>
      </c>
      <c r="J18" s="30">
        <v>135</v>
      </c>
      <c r="K18" s="47">
        <f t="shared" si="3"/>
        <v>460.25486980754636</v>
      </c>
      <c r="L18" s="23"/>
      <c r="M18" s="47">
        <f t="shared" si="4"/>
        <v>0</v>
      </c>
      <c r="N18" s="26">
        <v>3</v>
      </c>
      <c r="O18" s="27" t="s">
        <v>11</v>
      </c>
      <c r="P18" s="28">
        <v>12.3</v>
      </c>
      <c r="Q18" s="47">
        <f t="shared" si="5"/>
        <v>259.82600281156039</v>
      </c>
      <c r="R18" s="48">
        <f t="shared" si="6"/>
        <v>1733.7828564272936</v>
      </c>
    </row>
    <row r="19" spans="1:18" x14ac:dyDescent="0.25">
      <c r="A19" s="78">
        <v>13</v>
      </c>
      <c r="B19" s="46" t="s">
        <v>80</v>
      </c>
      <c r="C19" s="46" t="s">
        <v>111</v>
      </c>
      <c r="D19" s="22">
        <v>8.25</v>
      </c>
      <c r="E19" s="47">
        <f t="shared" si="0"/>
        <v>416.02611536567497</v>
      </c>
      <c r="F19" s="32"/>
      <c r="G19" s="47">
        <f t="shared" si="1"/>
        <v>0</v>
      </c>
      <c r="H19" s="22">
        <v>9.1199999999999992</v>
      </c>
      <c r="I19" s="47">
        <f t="shared" si="2"/>
        <v>536.22131427584316</v>
      </c>
      <c r="J19" s="30"/>
      <c r="K19" s="47">
        <f t="shared" si="3"/>
        <v>0</v>
      </c>
      <c r="L19" s="23">
        <v>405</v>
      </c>
      <c r="M19" s="47">
        <f t="shared" si="4"/>
        <v>319.86512670128525</v>
      </c>
      <c r="N19" s="26">
        <v>2</v>
      </c>
      <c r="O19" s="27" t="s">
        <v>11</v>
      </c>
      <c r="P19" s="28">
        <v>57.5</v>
      </c>
      <c r="Q19" s="47">
        <f t="shared" si="5"/>
        <v>389.25123741604386</v>
      </c>
      <c r="R19" s="48">
        <f t="shared" si="6"/>
        <v>1661.3637937588474</v>
      </c>
    </row>
    <row r="20" spans="1:18" x14ac:dyDescent="0.25">
      <c r="A20" s="78">
        <v>14</v>
      </c>
      <c r="B20" s="46" t="s">
        <v>77</v>
      </c>
      <c r="C20" s="46" t="s">
        <v>68</v>
      </c>
      <c r="D20" s="22"/>
      <c r="E20" s="47">
        <f t="shared" si="0"/>
        <v>0</v>
      </c>
      <c r="F20" s="23">
        <v>29.16</v>
      </c>
      <c r="G20" s="47">
        <f t="shared" si="1"/>
        <v>225.67828651677047</v>
      </c>
      <c r="H20" s="22">
        <v>8.77</v>
      </c>
      <c r="I20" s="47">
        <f t="shared" si="2"/>
        <v>626.95260958361939</v>
      </c>
      <c r="J20" s="24"/>
      <c r="K20" s="47">
        <f t="shared" si="3"/>
        <v>0</v>
      </c>
      <c r="L20" s="25">
        <v>408</v>
      </c>
      <c r="M20" s="47">
        <f t="shared" si="4"/>
        <v>326.82555695750466</v>
      </c>
      <c r="N20" s="26">
        <v>2</v>
      </c>
      <c r="O20" s="27" t="s">
        <v>11</v>
      </c>
      <c r="P20" s="28">
        <v>48.8</v>
      </c>
      <c r="Q20" s="47">
        <f t="shared" si="5"/>
        <v>476.62074583182596</v>
      </c>
      <c r="R20" s="48">
        <f t="shared" si="6"/>
        <v>1656.0771988897204</v>
      </c>
    </row>
    <row r="21" spans="1:18" x14ac:dyDescent="0.25">
      <c r="A21" s="78">
        <v>15</v>
      </c>
      <c r="B21" s="46" t="s">
        <v>93</v>
      </c>
      <c r="C21" s="46" t="s">
        <v>111</v>
      </c>
      <c r="D21" s="23">
        <v>6.1</v>
      </c>
      <c r="E21" s="47">
        <f t="shared" si="0"/>
        <v>278.12969235121085</v>
      </c>
      <c r="F21" s="22"/>
      <c r="G21" s="47">
        <f t="shared" si="1"/>
        <v>0</v>
      </c>
      <c r="H21" s="22">
        <v>9.2200000000000006</v>
      </c>
      <c r="I21" s="47">
        <f t="shared" si="2"/>
        <v>511.46840029189542</v>
      </c>
      <c r="J21" s="24">
        <v>135</v>
      </c>
      <c r="K21" s="47">
        <f t="shared" si="3"/>
        <v>460.25486980754636</v>
      </c>
      <c r="L21" s="31"/>
      <c r="M21" s="47">
        <f t="shared" si="4"/>
        <v>0</v>
      </c>
      <c r="N21" s="26">
        <v>2</v>
      </c>
      <c r="O21" s="27" t="s">
        <v>11</v>
      </c>
      <c r="P21" s="28">
        <v>59.7</v>
      </c>
      <c r="Q21" s="47">
        <f t="shared" si="5"/>
        <v>368.47283316584543</v>
      </c>
      <c r="R21" s="48">
        <f t="shared" si="6"/>
        <v>1618.3257956164982</v>
      </c>
    </row>
    <row r="22" spans="1:18" x14ac:dyDescent="0.25">
      <c r="A22" s="78">
        <v>16</v>
      </c>
      <c r="B22" s="46" t="s">
        <v>103</v>
      </c>
      <c r="C22" s="46" t="s">
        <v>70</v>
      </c>
      <c r="D22" s="23">
        <v>5.46</v>
      </c>
      <c r="E22" s="47">
        <f t="shared" si="0"/>
        <v>237.64658474527158</v>
      </c>
      <c r="F22" s="22"/>
      <c r="G22" s="47">
        <f t="shared" si="1"/>
        <v>0</v>
      </c>
      <c r="H22" s="22">
        <v>9.48</v>
      </c>
      <c r="I22" s="47">
        <f t="shared" si="2"/>
        <v>449.57367226432808</v>
      </c>
      <c r="J22" s="24">
        <v>123</v>
      </c>
      <c r="K22" s="47">
        <f t="shared" si="3"/>
        <v>340.69337992481587</v>
      </c>
      <c r="L22" s="31"/>
      <c r="M22" s="47">
        <f t="shared" si="4"/>
        <v>0</v>
      </c>
      <c r="N22" s="26">
        <v>2</v>
      </c>
      <c r="O22" s="27" t="s">
        <v>11</v>
      </c>
      <c r="P22" s="28">
        <v>39.9</v>
      </c>
      <c r="Q22" s="47">
        <f t="shared" si="5"/>
        <v>574.50656497651232</v>
      </c>
      <c r="R22" s="48">
        <f t="shared" si="6"/>
        <v>1602.420201910928</v>
      </c>
    </row>
    <row r="23" spans="1:18" x14ac:dyDescent="0.25">
      <c r="A23" s="78">
        <v>17</v>
      </c>
      <c r="B23" s="46" t="s">
        <v>85</v>
      </c>
      <c r="C23" s="46" t="s">
        <v>113</v>
      </c>
      <c r="D23" s="23">
        <v>8.6300000000000008</v>
      </c>
      <c r="E23" s="47">
        <f t="shared" si="0"/>
        <v>440.65189131147656</v>
      </c>
      <c r="F23" s="22"/>
      <c r="G23" s="47">
        <f t="shared" si="1"/>
        <v>0</v>
      </c>
      <c r="H23" s="22">
        <v>9.67</v>
      </c>
      <c r="I23" s="47">
        <f t="shared" si="2"/>
        <v>406.61435997164278</v>
      </c>
      <c r="J23" s="24">
        <v>127</v>
      </c>
      <c r="K23" s="47">
        <f t="shared" si="3"/>
        <v>379.50981657058418</v>
      </c>
      <c r="L23" s="31"/>
      <c r="M23" s="47">
        <f t="shared" si="4"/>
        <v>0</v>
      </c>
      <c r="N23" s="26">
        <v>3</v>
      </c>
      <c r="O23" s="27" t="s">
        <v>11</v>
      </c>
      <c r="P23" s="28">
        <v>0.8</v>
      </c>
      <c r="Q23" s="47">
        <f t="shared" si="5"/>
        <v>358.2839356308603</v>
      </c>
      <c r="R23" s="48">
        <f t="shared" si="6"/>
        <v>1585.0600034845638</v>
      </c>
    </row>
    <row r="24" spans="1:18" x14ac:dyDescent="0.25">
      <c r="A24" s="78">
        <v>18</v>
      </c>
      <c r="B24" s="46" t="s">
        <v>95</v>
      </c>
      <c r="C24" s="46" t="s">
        <v>73</v>
      </c>
      <c r="D24" s="23"/>
      <c r="E24" s="47">
        <f t="shared" si="0"/>
        <v>0</v>
      </c>
      <c r="F24" s="22">
        <v>28.2</v>
      </c>
      <c r="G24" s="47">
        <f t="shared" si="1"/>
        <v>214.44160666118975</v>
      </c>
      <c r="H24" s="22">
        <v>8.7200000000000006</v>
      </c>
      <c r="I24" s="47">
        <f t="shared" si="2"/>
        <v>640.43030046272565</v>
      </c>
      <c r="J24" s="24">
        <v>127</v>
      </c>
      <c r="K24" s="47">
        <f t="shared" si="3"/>
        <v>379.50981657058418</v>
      </c>
      <c r="L24" s="31"/>
      <c r="M24" s="47">
        <f t="shared" si="4"/>
        <v>0</v>
      </c>
      <c r="N24" s="26">
        <v>3</v>
      </c>
      <c r="O24" s="27" t="s">
        <v>11</v>
      </c>
      <c r="P24" s="28">
        <v>2.8</v>
      </c>
      <c r="Q24" s="47">
        <f t="shared" si="5"/>
        <v>340.10176972570059</v>
      </c>
      <c r="R24" s="48">
        <f t="shared" si="6"/>
        <v>1574.4834934202004</v>
      </c>
    </row>
    <row r="25" spans="1:18" x14ac:dyDescent="0.25">
      <c r="A25" s="78">
        <v>19</v>
      </c>
      <c r="B25" s="46" t="s">
        <v>89</v>
      </c>
      <c r="C25" s="46" t="s">
        <v>70</v>
      </c>
      <c r="D25" s="23"/>
      <c r="E25" s="47">
        <f t="shared" si="0"/>
        <v>0</v>
      </c>
      <c r="F25" s="22">
        <v>35.69</v>
      </c>
      <c r="G25" s="47">
        <f t="shared" si="1"/>
        <v>303.37360851171576</v>
      </c>
      <c r="H25" s="22">
        <v>8.5299999999999994</v>
      </c>
      <c r="I25" s="47">
        <f t="shared" si="2"/>
        <v>692.81178456152622</v>
      </c>
      <c r="J25" s="24">
        <v>119</v>
      </c>
      <c r="K25" s="47">
        <f t="shared" si="3"/>
        <v>302.98750210829911</v>
      </c>
      <c r="L25" s="31"/>
      <c r="M25" s="47">
        <f t="shared" si="4"/>
        <v>0</v>
      </c>
      <c r="N25" s="26">
        <v>3</v>
      </c>
      <c r="O25" s="27" t="s">
        <v>11</v>
      </c>
      <c r="P25" s="28">
        <v>11.4</v>
      </c>
      <c r="Q25" s="47">
        <f t="shared" si="5"/>
        <v>266.99691920040499</v>
      </c>
      <c r="R25" s="48">
        <f t="shared" si="6"/>
        <v>1566.1698143819463</v>
      </c>
    </row>
    <row r="26" spans="1:18" x14ac:dyDescent="0.25">
      <c r="A26" s="78">
        <v>20</v>
      </c>
      <c r="B26" s="46" t="s">
        <v>104</v>
      </c>
      <c r="C26" s="46" t="s">
        <v>113</v>
      </c>
      <c r="D26" s="23">
        <v>6.77</v>
      </c>
      <c r="E26" s="47">
        <f t="shared" si="0"/>
        <v>320.81360547171221</v>
      </c>
      <c r="F26" s="22"/>
      <c r="G26" s="47">
        <f t="shared" si="1"/>
        <v>0</v>
      </c>
      <c r="H26" s="22">
        <v>9.35</v>
      </c>
      <c r="I26" s="47">
        <f t="shared" si="2"/>
        <v>480.07460594957138</v>
      </c>
      <c r="J26" s="24"/>
      <c r="K26" s="47">
        <f t="shared" si="3"/>
        <v>0</v>
      </c>
      <c r="L26" s="31">
        <v>386</v>
      </c>
      <c r="M26" s="47">
        <f t="shared" si="4"/>
        <v>276.81584990369777</v>
      </c>
      <c r="N26" s="26">
        <v>2</v>
      </c>
      <c r="O26" s="27" t="s">
        <v>11</v>
      </c>
      <c r="P26" s="28">
        <v>49.9</v>
      </c>
      <c r="Q26" s="47">
        <f t="shared" si="5"/>
        <v>465.11781674524383</v>
      </c>
      <c r="R26" s="48">
        <f t="shared" si="6"/>
        <v>1542.8218780702252</v>
      </c>
    </row>
    <row r="27" spans="1:18" x14ac:dyDescent="0.25">
      <c r="A27" s="78">
        <v>21</v>
      </c>
      <c r="B27" s="46" t="s">
        <v>79</v>
      </c>
      <c r="C27" s="46" t="s">
        <v>70</v>
      </c>
      <c r="D27" s="23"/>
      <c r="E27" s="47">
        <f t="shared" si="0"/>
        <v>0</v>
      </c>
      <c r="F27" s="22">
        <v>32.03</v>
      </c>
      <c r="G27" s="47">
        <f t="shared" si="1"/>
        <v>259.56832458902323</v>
      </c>
      <c r="H27" s="22">
        <v>8.9700000000000006</v>
      </c>
      <c r="I27" s="47">
        <f t="shared" si="2"/>
        <v>574.3290489174492</v>
      </c>
      <c r="J27" s="24"/>
      <c r="K27" s="47">
        <f t="shared" si="3"/>
        <v>0</v>
      </c>
      <c r="L27" s="31">
        <v>405</v>
      </c>
      <c r="M27" s="47">
        <f t="shared" si="4"/>
        <v>319.86512670128525</v>
      </c>
      <c r="N27" s="26">
        <v>2</v>
      </c>
      <c r="O27" s="27" t="s">
        <v>11</v>
      </c>
      <c r="P27" s="28">
        <v>57.8</v>
      </c>
      <c r="Q27" s="47">
        <f t="shared" si="5"/>
        <v>386.38641613146018</v>
      </c>
      <c r="R27" s="48">
        <f t="shared" si="6"/>
        <v>1540.1489163392177</v>
      </c>
    </row>
    <row r="28" spans="1:18" x14ac:dyDescent="0.25">
      <c r="A28" s="78">
        <v>22</v>
      </c>
      <c r="B28" s="46" t="s">
        <v>110</v>
      </c>
      <c r="C28" s="46" t="s">
        <v>111</v>
      </c>
      <c r="D28" s="23"/>
      <c r="E28" s="47">
        <f t="shared" si="0"/>
        <v>0</v>
      </c>
      <c r="F28" s="22">
        <v>37.979999999999997</v>
      </c>
      <c r="G28" s="47">
        <f t="shared" si="1"/>
        <v>331.08334735683627</v>
      </c>
      <c r="H28" s="22">
        <v>9.2899999999999991</v>
      </c>
      <c r="I28" s="47">
        <f t="shared" si="2"/>
        <v>494.45346635627203</v>
      </c>
      <c r="J28" s="24"/>
      <c r="K28" s="47">
        <f t="shared" si="3"/>
        <v>0</v>
      </c>
      <c r="L28" s="31">
        <v>389</v>
      </c>
      <c r="M28" s="47">
        <f t="shared" si="4"/>
        <v>283.492037555276</v>
      </c>
      <c r="N28" s="26">
        <v>2</v>
      </c>
      <c r="O28" s="27" t="s">
        <v>11</v>
      </c>
      <c r="P28" s="28">
        <v>54.7</v>
      </c>
      <c r="Q28" s="47">
        <f t="shared" si="5"/>
        <v>416.4665218913787</v>
      </c>
      <c r="R28" s="48">
        <f t="shared" si="6"/>
        <v>1525.4953731597632</v>
      </c>
    </row>
    <row r="29" spans="1:18" x14ac:dyDescent="0.25">
      <c r="A29" s="78">
        <v>23</v>
      </c>
      <c r="B29" s="46" t="s">
        <v>96</v>
      </c>
      <c r="C29" s="46" t="s">
        <v>73</v>
      </c>
      <c r="D29" s="23">
        <v>7.35</v>
      </c>
      <c r="E29" s="47">
        <f t="shared" si="0"/>
        <v>357.98538079168327</v>
      </c>
      <c r="F29" s="22"/>
      <c r="G29" s="47">
        <f t="shared" si="1"/>
        <v>0</v>
      </c>
      <c r="H29" s="22">
        <v>9.1</v>
      </c>
      <c r="I29" s="47">
        <f t="shared" si="2"/>
        <v>541.23464462979859</v>
      </c>
      <c r="J29" s="24"/>
      <c r="K29" s="47">
        <f t="shared" si="3"/>
        <v>0</v>
      </c>
      <c r="L29" s="31">
        <v>414</v>
      </c>
      <c r="M29" s="47">
        <f t="shared" si="4"/>
        <v>340.8761591364094</v>
      </c>
      <c r="N29" s="26">
        <v>3</v>
      </c>
      <c r="O29" s="27" t="s">
        <v>11</v>
      </c>
      <c r="P29" s="28">
        <v>9.4</v>
      </c>
      <c r="Q29" s="47">
        <f t="shared" si="5"/>
        <v>283.25894780868447</v>
      </c>
      <c r="R29" s="48">
        <f t="shared" si="6"/>
        <v>1523.3551323665758</v>
      </c>
    </row>
    <row r="30" spans="1:18" x14ac:dyDescent="0.25">
      <c r="A30" s="78">
        <v>24</v>
      </c>
      <c r="B30" s="46" t="s">
        <v>94</v>
      </c>
      <c r="C30" s="46" t="s">
        <v>113</v>
      </c>
      <c r="D30" s="23">
        <v>6.07</v>
      </c>
      <c r="E30" s="47">
        <f t="shared" si="0"/>
        <v>276.22541976169106</v>
      </c>
      <c r="F30" s="22"/>
      <c r="G30" s="47">
        <f t="shared" si="1"/>
        <v>0</v>
      </c>
      <c r="H30" s="22">
        <v>9.2899999999999991</v>
      </c>
      <c r="I30" s="47">
        <f t="shared" si="2"/>
        <v>494.45346635627203</v>
      </c>
      <c r="J30" s="24"/>
      <c r="K30" s="47">
        <f t="shared" si="3"/>
        <v>0</v>
      </c>
      <c r="L30" s="31">
        <v>382</v>
      </c>
      <c r="M30" s="47">
        <f t="shared" si="4"/>
        <v>267.98667593650481</v>
      </c>
      <c r="N30" s="26">
        <v>2</v>
      </c>
      <c r="O30" s="27" t="s">
        <v>11</v>
      </c>
      <c r="P30" s="28">
        <v>49.3</v>
      </c>
      <c r="Q30" s="47">
        <f t="shared" si="5"/>
        <v>471.37583549292918</v>
      </c>
      <c r="R30" s="48">
        <f t="shared" si="6"/>
        <v>1510.0413975473971</v>
      </c>
    </row>
    <row r="31" spans="1:18" x14ac:dyDescent="0.25">
      <c r="A31" s="78">
        <v>25</v>
      </c>
      <c r="B31" s="46" t="s">
        <v>102</v>
      </c>
      <c r="C31" s="46" t="s">
        <v>113</v>
      </c>
      <c r="D31" s="23"/>
      <c r="E31" s="47">
        <f t="shared" si="0"/>
        <v>0</v>
      </c>
      <c r="F31" s="22">
        <v>41.65</v>
      </c>
      <c r="G31" s="47">
        <f t="shared" si="1"/>
        <v>375.929252763036</v>
      </c>
      <c r="H31" s="22">
        <v>9.26</v>
      </c>
      <c r="I31" s="47">
        <f t="shared" si="2"/>
        <v>501.71403411567115</v>
      </c>
      <c r="J31" s="24"/>
      <c r="K31" s="47">
        <f t="shared" si="3"/>
        <v>0</v>
      </c>
      <c r="L31" s="31">
        <v>391</v>
      </c>
      <c r="M31" s="47">
        <f t="shared" si="4"/>
        <v>287.96843239764343</v>
      </c>
      <c r="N31" s="26">
        <v>3</v>
      </c>
      <c r="O31" s="27" t="s">
        <v>11</v>
      </c>
      <c r="P31" s="28">
        <v>2.6</v>
      </c>
      <c r="Q31" s="47">
        <f t="shared" si="5"/>
        <v>341.90003235857881</v>
      </c>
      <c r="R31" s="48">
        <f t="shared" si="6"/>
        <v>1507.5117516349294</v>
      </c>
    </row>
    <row r="32" spans="1:18" x14ac:dyDescent="0.25">
      <c r="A32" s="78">
        <v>26</v>
      </c>
      <c r="B32" s="46" t="s">
        <v>98</v>
      </c>
      <c r="C32" s="46" t="s">
        <v>111</v>
      </c>
      <c r="D32" s="23"/>
      <c r="E32" s="47">
        <f t="shared" si="0"/>
        <v>0</v>
      </c>
      <c r="F32" s="22">
        <v>37.58</v>
      </c>
      <c r="G32" s="47">
        <f t="shared" si="1"/>
        <v>326.22747348116445</v>
      </c>
      <c r="H32" s="22">
        <v>9.4499999999999993</v>
      </c>
      <c r="I32" s="47">
        <f t="shared" si="2"/>
        <v>456.53278235843402</v>
      </c>
      <c r="J32" s="24">
        <v>127</v>
      </c>
      <c r="K32" s="47">
        <f t="shared" si="3"/>
        <v>379.50981657058418</v>
      </c>
      <c r="L32" s="31"/>
      <c r="M32" s="47">
        <f t="shared" si="4"/>
        <v>0</v>
      </c>
      <c r="N32" s="26">
        <v>3</v>
      </c>
      <c r="O32" s="27" t="s">
        <v>11</v>
      </c>
      <c r="P32" s="28">
        <v>6.9</v>
      </c>
      <c r="Q32" s="47">
        <f t="shared" si="5"/>
        <v>304.21795434440759</v>
      </c>
      <c r="R32" s="48">
        <f t="shared" si="6"/>
        <v>1466.4880267545902</v>
      </c>
    </row>
    <row r="33" spans="1:18" x14ac:dyDescent="0.25">
      <c r="A33" s="78">
        <v>27</v>
      </c>
      <c r="B33" s="46" t="s">
        <v>99</v>
      </c>
      <c r="C33" s="46" t="s">
        <v>68</v>
      </c>
      <c r="D33" s="23"/>
      <c r="E33" s="47">
        <f t="shared" si="0"/>
        <v>0</v>
      </c>
      <c r="F33" s="22">
        <v>35.380000000000003</v>
      </c>
      <c r="G33" s="47">
        <f t="shared" si="1"/>
        <v>299.6396866389789</v>
      </c>
      <c r="H33" s="22">
        <v>9.18</v>
      </c>
      <c r="I33" s="47">
        <f t="shared" si="2"/>
        <v>521.30673560715059</v>
      </c>
      <c r="J33" s="24">
        <v>127</v>
      </c>
      <c r="K33" s="47">
        <f t="shared" si="3"/>
        <v>379.50981657058418</v>
      </c>
      <c r="L33" s="31"/>
      <c r="M33" s="47">
        <f t="shared" si="4"/>
        <v>0</v>
      </c>
      <c r="N33" s="26">
        <v>3</v>
      </c>
      <c r="O33" s="27" t="s">
        <v>11</v>
      </c>
      <c r="P33" s="28">
        <v>14.5</v>
      </c>
      <c r="Q33" s="47">
        <f t="shared" si="5"/>
        <v>242.68246599125413</v>
      </c>
      <c r="R33" s="48">
        <f t="shared" si="6"/>
        <v>1443.1387048079678</v>
      </c>
    </row>
    <row r="34" spans="1:18" x14ac:dyDescent="0.25">
      <c r="A34" s="78">
        <v>28</v>
      </c>
      <c r="B34" s="46" t="s">
        <v>100</v>
      </c>
      <c r="C34" s="46" t="s">
        <v>68</v>
      </c>
      <c r="D34" s="23">
        <v>7.59</v>
      </c>
      <c r="E34" s="47">
        <f t="shared" si="0"/>
        <v>373.42190435508019</v>
      </c>
      <c r="F34" s="22"/>
      <c r="G34" s="47">
        <f t="shared" si="1"/>
        <v>0</v>
      </c>
      <c r="H34" s="22">
        <v>8.94</v>
      </c>
      <c r="I34" s="47">
        <f t="shared" si="2"/>
        <v>582.09084684216498</v>
      </c>
      <c r="J34" s="24"/>
      <c r="K34" s="47">
        <f t="shared" si="3"/>
        <v>0</v>
      </c>
      <c r="L34" s="31">
        <v>333</v>
      </c>
      <c r="M34" s="47">
        <f t="shared" si="4"/>
        <v>167.02608392506687</v>
      </c>
      <c r="N34" s="26">
        <v>3</v>
      </c>
      <c r="O34" s="27" t="s">
        <v>11</v>
      </c>
      <c r="P34" s="28">
        <v>14.9</v>
      </c>
      <c r="Q34" s="47">
        <f t="shared" si="5"/>
        <v>239.62436102830239</v>
      </c>
      <c r="R34" s="48">
        <f t="shared" si="6"/>
        <v>1362.1631961506146</v>
      </c>
    </row>
    <row r="35" spans="1:18" x14ac:dyDescent="0.25">
      <c r="A35" s="78">
        <v>29</v>
      </c>
      <c r="B35" s="46" t="s">
        <v>87</v>
      </c>
      <c r="C35" s="46" t="s">
        <v>112</v>
      </c>
      <c r="D35" s="23"/>
      <c r="E35" s="47">
        <f t="shared" si="0"/>
        <v>0</v>
      </c>
      <c r="F35" s="22">
        <v>32.25</v>
      </c>
      <c r="G35" s="47">
        <f t="shared" si="1"/>
        <v>262.18356430713362</v>
      </c>
      <c r="H35" s="22">
        <v>9.64</v>
      </c>
      <c r="I35" s="47">
        <f t="shared" si="2"/>
        <v>413.26891642836733</v>
      </c>
      <c r="J35" s="24"/>
      <c r="K35" s="47">
        <f t="shared" si="3"/>
        <v>0</v>
      </c>
      <c r="L35" s="31">
        <v>363</v>
      </c>
      <c r="M35" s="47">
        <f t="shared" si="4"/>
        <v>227.21291274034652</v>
      </c>
      <c r="N35" s="26">
        <v>3</v>
      </c>
      <c r="O35" s="27" t="s">
        <v>11</v>
      </c>
      <c r="P35" s="28">
        <v>4.4000000000000004</v>
      </c>
      <c r="Q35" s="47">
        <f t="shared" si="5"/>
        <v>325.87562283416702</v>
      </c>
      <c r="R35" s="48">
        <f t="shared" si="6"/>
        <v>1228.5410163100146</v>
      </c>
    </row>
    <row r="36" spans="1:18" x14ac:dyDescent="0.25">
      <c r="A36" s="78">
        <v>30</v>
      </c>
      <c r="B36" s="61" t="s">
        <v>88</v>
      </c>
      <c r="C36" s="61" t="s">
        <v>72</v>
      </c>
      <c r="D36" s="74"/>
      <c r="E36" s="64">
        <f t="shared" si="0"/>
        <v>0</v>
      </c>
      <c r="F36" s="65">
        <v>31.05</v>
      </c>
      <c r="G36" s="64">
        <f t="shared" si="1"/>
        <v>247.94797670969871</v>
      </c>
      <c r="H36" s="65">
        <v>10.49</v>
      </c>
      <c r="I36" s="64">
        <f t="shared" si="2"/>
        <v>243.76316793833385</v>
      </c>
      <c r="J36" s="75">
        <v>131</v>
      </c>
      <c r="K36" s="64">
        <f t="shared" si="3"/>
        <v>419.38024320772456</v>
      </c>
      <c r="L36" s="76"/>
      <c r="M36" s="64">
        <f t="shared" si="4"/>
        <v>0</v>
      </c>
      <c r="N36" s="66">
        <v>3</v>
      </c>
      <c r="O36" s="58" t="s">
        <v>11</v>
      </c>
      <c r="P36" s="77">
        <v>12.9</v>
      </c>
      <c r="Q36" s="64">
        <f t="shared" si="5"/>
        <v>255.09619398360309</v>
      </c>
      <c r="R36" s="60">
        <f t="shared" si="6"/>
        <v>1166.1875818393603</v>
      </c>
    </row>
    <row r="37" spans="1:18" x14ac:dyDescent="0.25">
      <c r="A37" s="78">
        <v>31</v>
      </c>
      <c r="B37" s="46" t="s">
        <v>86</v>
      </c>
      <c r="C37" s="46" t="s">
        <v>112</v>
      </c>
      <c r="D37" s="23">
        <v>7.3</v>
      </c>
      <c r="E37" s="47">
        <f t="shared" si="0"/>
        <v>354.77337981471572</v>
      </c>
      <c r="F37" s="22"/>
      <c r="G37" s="47">
        <f t="shared" si="1"/>
        <v>0</v>
      </c>
      <c r="H37" s="22">
        <v>10.17</v>
      </c>
      <c r="I37" s="47">
        <f t="shared" si="2"/>
        <v>302.89499540712836</v>
      </c>
      <c r="J37" s="24"/>
      <c r="K37" s="47">
        <f t="shared" si="3"/>
        <v>0</v>
      </c>
      <c r="L37" s="31">
        <v>313</v>
      </c>
      <c r="M37" s="47">
        <f t="shared" si="4"/>
        <v>130.05246210679195</v>
      </c>
      <c r="N37" s="26">
        <v>2</v>
      </c>
      <c r="O37" s="27" t="s">
        <v>11</v>
      </c>
      <c r="P37" s="28">
        <v>59</v>
      </c>
      <c r="Q37" s="47">
        <f t="shared" si="5"/>
        <v>375.0262600682463</v>
      </c>
      <c r="R37" s="48">
        <f t="shared" si="6"/>
        <v>1162.7470973968825</v>
      </c>
    </row>
    <row r="38" spans="1:18" x14ac:dyDescent="0.25">
      <c r="A38" s="78">
        <v>32</v>
      </c>
      <c r="B38" s="46" t="s">
        <v>105</v>
      </c>
      <c r="C38" s="46" t="s">
        <v>111</v>
      </c>
      <c r="D38" s="23"/>
      <c r="E38" s="47">
        <f t="shared" si="0"/>
        <v>0</v>
      </c>
      <c r="F38" s="22">
        <v>25.07</v>
      </c>
      <c r="G38" s="47">
        <f t="shared" si="1"/>
        <v>178.1883963308544</v>
      </c>
      <c r="H38" s="22">
        <v>9.5399999999999991</v>
      </c>
      <c r="I38" s="47">
        <f t="shared" si="2"/>
        <v>435.79915944953439</v>
      </c>
      <c r="J38" s="24"/>
      <c r="K38" s="47">
        <f t="shared" si="3"/>
        <v>0</v>
      </c>
      <c r="L38" s="31">
        <v>363</v>
      </c>
      <c r="M38" s="47">
        <f t="shared" si="4"/>
        <v>227.21291274034652</v>
      </c>
      <c r="N38" s="26">
        <v>3</v>
      </c>
      <c r="O38" s="27" t="s">
        <v>11</v>
      </c>
      <c r="P38" s="28">
        <v>6.8</v>
      </c>
      <c r="Q38" s="47">
        <f t="shared" si="5"/>
        <v>305.07086756009204</v>
      </c>
      <c r="R38" s="48">
        <f t="shared" si="6"/>
        <v>1146.2713360808273</v>
      </c>
    </row>
    <row r="39" spans="1:18" x14ac:dyDescent="0.25">
      <c r="A39" s="78">
        <v>33</v>
      </c>
      <c r="B39" s="46" t="s">
        <v>107</v>
      </c>
      <c r="C39" s="46" t="s">
        <v>68</v>
      </c>
      <c r="D39" s="23">
        <v>7.58</v>
      </c>
      <c r="E39" s="47">
        <f t="shared" si="0"/>
        <v>372.77809992909511</v>
      </c>
      <c r="F39" s="22"/>
      <c r="G39" s="47">
        <f t="shared" si="1"/>
        <v>0</v>
      </c>
      <c r="H39" s="22">
        <v>9.7100000000000009</v>
      </c>
      <c r="I39" s="47">
        <f t="shared" si="2"/>
        <v>397.81689626414681</v>
      </c>
      <c r="J39" s="24"/>
      <c r="K39" s="47">
        <f t="shared" si="3"/>
        <v>0</v>
      </c>
      <c r="L39" s="31">
        <v>282</v>
      </c>
      <c r="M39" s="47">
        <f t="shared" si="4"/>
        <v>78.497696320790055</v>
      </c>
      <c r="N39" s="26">
        <v>3</v>
      </c>
      <c r="O39" s="27" t="s">
        <v>11</v>
      </c>
      <c r="P39" s="28">
        <v>12.9</v>
      </c>
      <c r="Q39" s="47">
        <f t="shared" si="5"/>
        <v>255.09619398360309</v>
      </c>
      <c r="R39" s="48">
        <f t="shared" si="6"/>
        <v>1104.1888864976352</v>
      </c>
    </row>
    <row r="40" spans="1:18" x14ac:dyDescent="0.25">
      <c r="A40" s="78">
        <v>34</v>
      </c>
      <c r="B40" s="46" t="s">
        <v>108</v>
      </c>
      <c r="C40" s="46" t="s">
        <v>72</v>
      </c>
      <c r="D40" s="23">
        <v>7.95</v>
      </c>
      <c r="E40" s="47">
        <f t="shared" si="0"/>
        <v>396.63344539757196</v>
      </c>
      <c r="F40" s="22"/>
      <c r="G40" s="47">
        <f t="shared" si="1"/>
        <v>0</v>
      </c>
      <c r="H40" s="22">
        <v>10.36</v>
      </c>
      <c r="I40" s="47">
        <f t="shared" si="2"/>
        <v>267.09253932818797</v>
      </c>
      <c r="J40" s="24"/>
      <c r="K40" s="47">
        <f t="shared" si="3"/>
        <v>0</v>
      </c>
      <c r="L40" s="31">
        <v>331</v>
      </c>
      <c r="M40" s="47">
        <f t="shared" si="4"/>
        <v>163.20951109570169</v>
      </c>
      <c r="N40" s="26">
        <v>3</v>
      </c>
      <c r="O40" s="27" t="s">
        <v>11</v>
      </c>
      <c r="P40" s="28">
        <v>17.600000000000001</v>
      </c>
      <c r="Q40" s="47">
        <f t="shared" si="5"/>
        <v>219.45790007278583</v>
      </c>
      <c r="R40" s="48">
        <f t="shared" si="6"/>
        <v>1046.3933958942475</v>
      </c>
    </row>
  </sheetData>
  <sortState ref="B7:R40">
    <sortCondition descending="1" ref="R7:R40"/>
  </sortState>
  <mergeCells count="1">
    <mergeCell ref="N6:P6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opLeftCell="J1" workbookViewId="0">
      <selection activeCell="T16" sqref="T16"/>
    </sheetView>
  </sheetViews>
  <sheetFormatPr defaultRowHeight="15" x14ac:dyDescent="0.25"/>
  <cols>
    <col min="1" max="1" width="2.85546875" customWidth="1"/>
    <col min="2" max="2" width="24.5703125" customWidth="1"/>
    <col min="3" max="3" width="28.85546875" customWidth="1"/>
    <col min="4" max="4" width="6.85546875" customWidth="1"/>
    <col min="6" max="6" width="7.140625" customWidth="1"/>
    <col min="7" max="7" width="7.5703125" customWidth="1"/>
    <col min="8" max="8" width="6.28515625" customWidth="1"/>
    <col min="10" max="10" width="7.7109375" customWidth="1"/>
    <col min="14" max="14" width="3.28515625" customWidth="1"/>
    <col min="15" max="15" width="1.5703125" customWidth="1"/>
    <col min="16" max="16" width="6.7109375" customWidth="1"/>
    <col min="19" max="19" width="5.5703125" customWidth="1"/>
    <col min="20" max="20" width="29" customWidth="1"/>
  </cols>
  <sheetData>
    <row r="1" spans="1:21" ht="23.25" x14ac:dyDescent="0.35">
      <c r="A1" s="1" t="s">
        <v>20</v>
      </c>
      <c r="C1" s="2"/>
      <c r="K1" s="19" t="s">
        <v>12</v>
      </c>
    </row>
    <row r="2" spans="1:21" x14ac:dyDescent="0.25">
      <c r="C2" s="2"/>
    </row>
    <row r="3" spans="1:21" ht="15.75" x14ac:dyDescent="0.25">
      <c r="A3" s="5"/>
      <c r="B3" s="20" t="s">
        <v>21</v>
      </c>
      <c r="C3" s="21"/>
    </row>
    <row r="4" spans="1:21" x14ac:dyDescent="0.25">
      <c r="T4" s="71" t="s">
        <v>162</v>
      </c>
    </row>
    <row r="5" spans="1:21" x14ac:dyDescent="0.25">
      <c r="A5" s="55" t="s">
        <v>157</v>
      </c>
      <c r="B5" s="52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2" t="s">
        <v>4</v>
      </c>
      <c r="H5" s="52" t="s">
        <v>6</v>
      </c>
      <c r="I5" s="52" t="s">
        <v>4</v>
      </c>
      <c r="J5" s="52" t="s">
        <v>7</v>
      </c>
      <c r="K5" s="52" t="s">
        <v>4</v>
      </c>
      <c r="L5" s="52" t="s">
        <v>8</v>
      </c>
      <c r="M5" s="52" t="s">
        <v>4</v>
      </c>
      <c r="N5" s="87" t="s">
        <v>13</v>
      </c>
      <c r="O5" s="88"/>
      <c r="P5" s="89"/>
      <c r="Q5" s="52" t="s">
        <v>4</v>
      </c>
      <c r="R5" s="52" t="s">
        <v>10</v>
      </c>
    </row>
    <row r="6" spans="1:21" x14ac:dyDescent="0.25">
      <c r="A6" s="78">
        <v>1</v>
      </c>
      <c r="B6" s="46" t="s">
        <v>90</v>
      </c>
      <c r="C6" s="46" t="s">
        <v>70</v>
      </c>
      <c r="D6" s="23">
        <v>7.8</v>
      </c>
      <c r="E6" s="47">
        <f>IF(D6&lt;1.5,,IF(D6&lt;1.5,,SUM(56.0211*(POWER((D6-1.5),1.05)))))</f>
        <v>386.95388299865999</v>
      </c>
      <c r="F6" s="22"/>
      <c r="G6" s="47">
        <f>IF(F6&lt;8,,IF(F6&lt;8,,SUM(7.86*(POWER((F6-8),1.1)))))</f>
        <v>0</v>
      </c>
      <c r="H6" s="22">
        <v>8.31</v>
      </c>
      <c r="I6" s="47">
        <f>IF(H6&lt;0.1,,IF(H6&gt;13,,SUM(46.0849*(POWER((13-H6),1.81)))))</f>
        <v>755.75581032627019</v>
      </c>
      <c r="J6" s="24"/>
      <c r="K6" s="47">
        <f>IF(J6&lt;75,,IF(J6&lt;75,,SUM(1.84523*(POWER((J6-75),1.348)))))</f>
        <v>0</v>
      </c>
      <c r="L6" s="31">
        <v>484</v>
      </c>
      <c r="M6" s="47">
        <f>IF(L6&lt;210,,IF(L6&lt;210,,SUM(0.188807*(POWER((L6-210),1.41)))))</f>
        <v>516.70942729154513</v>
      </c>
      <c r="N6" s="26">
        <v>3</v>
      </c>
      <c r="O6" s="27" t="s">
        <v>11</v>
      </c>
      <c r="P6" s="28">
        <v>6.5</v>
      </c>
      <c r="Q6" s="47">
        <f>IF((N6*60+P6)&lt;0.1,,IF((N6*60+P6)&gt;254,,SUM(0.11193*(POWER((254-(N6*60+P6)),1.88)))))</f>
        <v>307.63631226197066</v>
      </c>
      <c r="R6" s="48">
        <f>SUM(E6,G6,I6,K6,M6,Q6)</f>
        <v>1967.055432878446</v>
      </c>
      <c r="S6">
        <v>1</v>
      </c>
      <c r="T6" s="46" t="s">
        <v>112</v>
      </c>
      <c r="U6" s="72">
        <v>7221.3801326386674</v>
      </c>
    </row>
    <row r="7" spans="1:21" x14ac:dyDescent="0.25">
      <c r="A7" s="78">
        <v>2</v>
      </c>
      <c r="B7" s="46" t="s">
        <v>109</v>
      </c>
      <c r="C7" s="46" t="s">
        <v>70</v>
      </c>
      <c r="D7" s="23"/>
      <c r="E7" s="47">
        <f>IF(D7&lt;1.5,,IF(D7&lt;1.5,,SUM(56.0211*(POWER((D7-1.5),1.05)))))</f>
        <v>0</v>
      </c>
      <c r="F7" s="22">
        <v>34.89</v>
      </c>
      <c r="G7" s="47">
        <f>IF(F7&lt;8,,IF(F7&lt;8,,SUM(7.86*(POWER((F7-8),1.1)))))</f>
        <v>293.74631589625926</v>
      </c>
      <c r="H7" s="22">
        <v>8.73</v>
      </c>
      <c r="I7" s="47">
        <f>IF(H7&lt;0.1,,IF(H7&gt;13,,SUM(46.0849*(POWER((13-H7),1.81)))))</f>
        <v>637.72450187653408</v>
      </c>
      <c r="J7" s="24">
        <v>155</v>
      </c>
      <c r="K7" s="47">
        <f>IF(J7&lt;75,,IF(J7&lt;75,,SUM(1.84523*(POWER((J7-75),1.348)))))</f>
        <v>678.29061684112025</v>
      </c>
      <c r="L7" s="31"/>
      <c r="M7" s="47">
        <f>IF(L7&lt;210,,IF(L7&lt;210,,SUM(0.188807*(POWER((L7-210),1.41)))))</f>
        <v>0</v>
      </c>
      <c r="N7" s="26">
        <v>3</v>
      </c>
      <c r="O7" s="27" t="s">
        <v>11</v>
      </c>
      <c r="P7" s="28">
        <v>9.5</v>
      </c>
      <c r="Q7" s="47">
        <f>IF((N7*60+P7)&lt;0.1,,IF((N7*60+P7)&gt;254,,SUM(0.11193*(POWER((254-(N7*60+P7)),1.88)))))</f>
        <v>282.43516439127842</v>
      </c>
      <c r="R7" s="48">
        <f>SUM(E7,G7,I7,K7,M7,Q7)</f>
        <v>1892.196599005192</v>
      </c>
      <c r="S7">
        <v>2</v>
      </c>
      <c r="T7" s="46" t="s">
        <v>70</v>
      </c>
      <c r="U7" s="72">
        <v>7027.8420481765115</v>
      </c>
    </row>
    <row r="8" spans="1:21" x14ac:dyDescent="0.25">
      <c r="A8" s="78">
        <v>3</v>
      </c>
      <c r="B8" s="46" t="s">
        <v>103</v>
      </c>
      <c r="C8" s="46" t="s">
        <v>70</v>
      </c>
      <c r="D8" s="23">
        <v>5.46</v>
      </c>
      <c r="E8" s="47">
        <f>IF(D8&lt;1.5,,IF(D8&lt;1.5,,SUM(56.0211*(POWER((D8-1.5),1.05)))))</f>
        <v>237.64658474527158</v>
      </c>
      <c r="F8" s="22"/>
      <c r="G8" s="47">
        <f>IF(F8&lt;8,,IF(F8&lt;8,,SUM(7.86*(POWER((F8-8),1.1)))))</f>
        <v>0</v>
      </c>
      <c r="H8" s="22">
        <v>9.48</v>
      </c>
      <c r="I8" s="47">
        <f>IF(H8&lt;0.1,,IF(H8&gt;13,,SUM(46.0849*(POWER((13-H8),1.81)))))</f>
        <v>449.57367226432808</v>
      </c>
      <c r="J8" s="24">
        <v>123</v>
      </c>
      <c r="K8" s="47">
        <f>IF(J8&lt;75,,IF(J8&lt;75,,SUM(1.84523*(POWER((J8-75),1.348)))))</f>
        <v>340.69337992481587</v>
      </c>
      <c r="L8" s="31"/>
      <c r="M8" s="47">
        <f>IF(L8&lt;210,,IF(L8&lt;210,,SUM(0.188807*(POWER((L8-210),1.41)))))</f>
        <v>0</v>
      </c>
      <c r="N8" s="26">
        <v>2</v>
      </c>
      <c r="O8" s="27" t="s">
        <v>11</v>
      </c>
      <c r="P8" s="28">
        <v>39.9</v>
      </c>
      <c r="Q8" s="47">
        <f>IF((N8*60+P8)&lt;0.1,,IF((N8*60+P8)&gt;254,,SUM(0.11193*(POWER((254-(N8*60+P8)),1.88)))))</f>
        <v>574.50656497651232</v>
      </c>
      <c r="R8" s="48">
        <f>SUM(E8,G8,I8,K8,M8,Q8)</f>
        <v>1602.420201910928</v>
      </c>
      <c r="S8">
        <v>3</v>
      </c>
      <c r="T8" s="46" t="s">
        <v>73</v>
      </c>
      <c r="U8" s="72">
        <v>6893.9055154832095</v>
      </c>
    </row>
    <row r="9" spans="1:21" x14ac:dyDescent="0.25">
      <c r="A9" s="78">
        <v>4</v>
      </c>
      <c r="B9" s="46" t="s">
        <v>89</v>
      </c>
      <c r="C9" s="46" t="s">
        <v>70</v>
      </c>
      <c r="D9" s="23"/>
      <c r="E9" s="47">
        <f>IF(D9&lt;1.5,,IF(D9&lt;1.5,,SUM(56.0211*(POWER((D9-1.5),1.05)))))</f>
        <v>0</v>
      </c>
      <c r="F9" s="22">
        <v>35.69</v>
      </c>
      <c r="G9" s="47">
        <f>IF(F9&lt;8,,IF(F9&lt;8,,SUM(7.86*(POWER((F9-8),1.1)))))</f>
        <v>303.37360851171576</v>
      </c>
      <c r="H9" s="22">
        <v>8.5299999999999994</v>
      </c>
      <c r="I9" s="47">
        <f>IF(H9&lt;0.1,,IF(H9&gt;13,,SUM(46.0849*(POWER((13-H9),1.81)))))</f>
        <v>692.81178456152622</v>
      </c>
      <c r="J9" s="24">
        <v>119</v>
      </c>
      <c r="K9" s="47">
        <f>IF(J9&lt;75,,IF(J9&lt;75,,SUM(1.84523*(POWER((J9-75),1.348)))))</f>
        <v>302.98750210829911</v>
      </c>
      <c r="L9" s="31"/>
      <c r="M9" s="47">
        <f>IF(L9&lt;210,,IF(L9&lt;210,,SUM(0.188807*(POWER((L9-210),1.41)))))</f>
        <v>0</v>
      </c>
      <c r="N9" s="26">
        <v>3</v>
      </c>
      <c r="O9" s="27" t="s">
        <v>11</v>
      </c>
      <c r="P9" s="28">
        <v>11.4</v>
      </c>
      <c r="Q9" s="47">
        <f>IF((N9*60+P9)&lt;0.1,,IF((N9*60+P9)&gt;254,,SUM(0.11193*(POWER((254-(N9*60+P9)),1.88)))))</f>
        <v>266.99691920040499</v>
      </c>
      <c r="R9" s="48">
        <f>SUM(E9,G9,I9,K9,M9,Q9)</f>
        <v>1566.1698143819463</v>
      </c>
      <c r="S9">
        <v>4</v>
      </c>
      <c r="T9" s="46" t="s">
        <v>72</v>
      </c>
      <c r="U9" s="72">
        <v>6616.7365053046597</v>
      </c>
    </row>
    <row r="10" spans="1:21" x14ac:dyDescent="0.25">
      <c r="A10" s="78">
        <v>5</v>
      </c>
      <c r="B10" s="46" t="s">
        <v>79</v>
      </c>
      <c r="C10" s="46" t="s">
        <v>70</v>
      </c>
      <c r="D10" s="23"/>
      <c r="E10" s="47">
        <f>IF(D10&lt;1.5,,IF(D10&lt;1.5,,SUM(56.0211*(POWER((D10-1.5),1.05)))))</f>
        <v>0</v>
      </c>
      <c r="F10" s="22">
        <v>32.03</v>
      </c>
      <c r="G10" s="47">
        <f>IF(F10&lt;8,,IF(F10&lt;8,,SUM(7.86*(POWER((F10-8),1.1)))))</f>
        <v>259.56832458902323</v>
      </c>
      <c r="H10" s="22">
        <v>8.9700000000000006</v>
      </c>
      <c r="I10" s="47">
        <f>IF(H10&lt;0.1,,IF(H10&gt;13,,SUM(46.0849*(POWER((13-H10),1.81)))))</f>
        <v>574.3290489174492</v>
      </c>
      <c r="J10" s="24"/>
      <c r="K10" s="47">
        <f>IF(J10&lt;75,,IF(J10&lt;75,,SUM(1.84523*(POWER((J10-75),1.348)))))</f>
        <v>0</v>
      </c>
      <c r="L10" s="31">
        <v>405</v>
      </c>
      <c r="M10" s="47">
        <f>IF(L10&lt;210,,IF(L10&lt;210,,SUM(0.188807*(POWER((L10-210),1.41)))))</f>
        <v>319.86512670128525</v>
      </c>
      <c r="N10" s="26">
        <v>2</v>
      </c>
      <c r="O10" s="27" t="s">
        <v>11</v>
      </c>
      <c r="P10" s="28">
        <v>57.8</v>
      </c>
      <c r="Q10" s="47">
        <f>IF((N10*60+P10)&lt;0.1,,IF((N10*60+P10)&gt;254,,SUM(0.11193*(POWER((254-(N10*60+P10)),1.88)))))</f>
        <v>386.38641613146018</v>
      </c>
      <c r="R10" s="48">
        <f>SUM(E10,G10,I10,K10,M10,Q10)</f>
        <v>1540.1489163392177</v>
      </c>
      <c r="S10">
        <v>5</v>
      </c>
      <c r="T10" s="46" t="s">
        <v>113</v>
      </c>
      <c r="U10" s="72">
        <v>6496.3939286641671</v>
      </c>
    </row>
    <row r="11" spans="1:21" x14ac:dyDescent="0.25">
      <c r="A11" s="78"/>
      <c r="B11" s="46"/>
      <c r="C11" s="46"/>
      <c r="D11" s="23"/>
      <c r="E11" s="47"/>
      <c r="F11" s="22"/>
      <c r="G11" s="47"/>
      <c r="H11" s="22"/>
      <c r="I11" s="47"/>
      <c r="J11" s="24"/>
      <c r="K11" s="47"/>
      <c r="L11" s="31"/>
      <c r="M11" s="47"/>
      <c r="N11" s="26"/>
      <c r="O11" s="27"/>
      <c r="P11" s="28"/>
      <c r="Q11" s="47"/>
      <c r="R11" s="48">
        <f>SUM(R6:R9)</f>
        <v>7027.8420481765115</v>
      </c>
      <c r="S11">
        <v>6</v>
      </c>
      <c r="T11" s="46" t="s">
        <v>68</v>
      </c>
      <c r="U11" s="72">
        <v>6481.541876057815</v>
      </c>
    </row>
    <row r="12" spans="1:21" x14ac:dyDescent="0.25">
      <c r="A12" s="78"/>
      <c r="B12" s="23"/>
      <c r="C12" s="23"/>
      <c r="D12" s="23"/>
      <c r="E12" s="24"/>
      <c r="F12" s="22"/>
      <c r="G12" s="24"/>
      <c r="H12" s="22"/>
      <c r="I12" s="24"/>
      <c r="J12" s="24"/>
      <c r="K12" s="24"/>
      <c r="L12" s="31"/>
      <c r="M12" s="24"/>
      <c r="N12" s="26"/>
      <c r="O12" s="27"/>
      <c r="P12" s="28"/>
      <c r="Q12" s="24"/>
      <c r="R12" s="27"/>
      <c r="S12">
        <v>7</v>
      </c>
      <c r="T12" s="46" t="s">
        <v>111</v>
      </c>
      <c r="U12" s="72">
        <v>6271.6729892896992</v>
      </c>
    </row>
    <row r="13" spans="1:21" x14ac:dyDescent="0.25">
      <c r="A13" s="78">
        <v>6</v>
      </c>
      <c r="B13" s="46" t="s">
        <v>80</v>
      </c>
      <c r="C13" s="46" t="s">
        <v>111</v>
      </c>
      <c r="D13" s="22">
        <v>8.25</v>
      </c>
      <c r="E13" s="47">
        <f>IF(D13&lt;1.5,,IF(D13&lt;1.5,,SUM(56.0211*(POWER((D13-1.5),1.05)))))</f>
        <v>416.02611536567497</v>
      </c>
      <c r="F13" s="32"/>
      <c r="G13" s="47">
        <f>IF(F13&lt;8,,IF(F13&lt;8,,SUM(7.86*(POWER((F13-8),1.1)))))</f>
        <v>0</v>
      </c>
      <c r="H13" s="22">
        <v>9.1199999999999992</v>
      </c>
      <c r="I13" s="47">
        <f>IF(H13&lt;0.1,,IF(H13&gt;13,,SUM(46.0849*(POWER((13-H13),1.81)))))</f>
        <v>536.22131427584316</v>
      </c>
      <c r="J13" s="30"/>
      <c r="K13" s="47">
        <f>IF(J13&lt;75,,IF(J13&lt;75,,SUM(1.84523*(POWER((J13-75),1.348)))))</f>
        <v>0</v>
      </c>
      <c r="L13" s="23">
        <v>405</v>
      </c>
      <c r="M13" s="47">
        <f>IF(L13&lt;210,,IF(L13&lt;210,,SUM(0.188807*(POWER((L13-210),1.41)))))</f>
        <v>319.86512670128525</v>
      </c>
      <c r="N13" s="26">
        <v>2</v>
      </c>
      <c r="O13" s="27" t="s">
        <v>11</v>
      </c>
      <c r="P13" s="28">
        <v>57.5</v>
      </c>
      <c r="Q13" s="47">
        <f>IF((N13*60+P13)&lt;0.1,,IF((N13*60+P13)&gt;254,,SUM(0.11193*(POWER((254-(N13*60+P13)),1.88)))))</f>
        <v>389.25123741604386</v>
      </c>
      <c r="R13" s="48">
        <f>SUM(E13,G13,I13,K13,M13,Q13)</f>
        <v>1661.3637937588474</v>
      </c>
    </row>
    <row r="14" spans="1:21" x14ac:dyDescent="0.25">
      <c r="A14" s="78">
        <v>7</v>
      </c>
      <c r="B14" s="46" t="s">
        <v>93</v>
      </c>
      <c r="C14" s="46" t="s">
        <v>111</v>
      </c>
      <c r="D14" s="23">
        <v>6.1</v>
      </c>
      <c r="E14" s="47">
        <f>IF(D14&lt;1.5,,IF(D14&lt;1.5,,SUM(56.0211*(POWER((D14-1.5),1.05)))))</f>
        <v>278.12969235121085</v>
      </c>
      <c r="F14" s="22"/>
      <c r="G14" s="47">
        <f>IF(F14&lt;8,,IF(F14&lt;8,,SUM(7.86*(POWER((F14-8),1.1)))))</f>
        <v>0</v>
      </c>
      <c r="H14" s="22">
        <v>9.2200000000000006</v>
      </c>
      <c r="I14" s="47">
        <f>IF(H14&lt;0.1,,IF(H14&gt;13,,SUM(46.0849*(POWER((13-H14),1.81)))))</f>
        <v>511.46840029189542</v>
      </c>
      <c r="J14" s="24">
        <v>135</v>
      </c>
      <c r="K14" s="47">
        <f>IF(J14&lt;75,,IF(J14&lt;75,,SUM(1.84523*(POWER((J14-75),1.348)))))</f>
        <v>460.25486980754636</v>
      </c>
      <c r="L14" s="31"/>
      <c r="M14" s="47">
        <f>IF(L14&lt;210,,IF(L14&lt;210,,SUM(0.188807*(POWER((L14-210),1.41)))))</f>
        <v>0</v>
      </c>
      <c r="N14" s="26">
        <v>2</v>
      </c>
      <c r="O14" s="27" t="s">
        <v>11</v>
      </c>
      <c r="P14" s="28">
        <v>59.7</v>
      </c>
      <c r="Q14" s="47">
        <f>IF((N14*60+P14)&lt;0.1,,IF((N14*60+P14)&gt;254,,SUM(0.11193*(POWER((254-(N14*60+P14)),1.88)))))</f>
        <v>368.47283316584543</v>
      </c>
      <c r="R14" s="48">
        <f>SUM(E14,G14,I14,K14,M14,Q14)</f>
        <v>1618.3257956164982</v>
      </c>
    </row>
    <row r="15" spans="1:21" x14ac:dyDescent="0.25">
      <c r="A15" s="78">
        <v>8</v>
      </c>
      <c r="B15" s="46" t="s">
        <v>110</v>
      </c>
      <c r="C15" s="46" t="s">
        <v>111</v>
      </c>
      <c r="D15" s="23"/>
      <c r="E15" s="47">
        <f>IF(D15&lt;1.5,,IF(D15&lt;1.5,,SUM(56.0211*(POWER((D15-1.5),1.05)))))</f>
        <v>0</v>
      </c>
      <c r="F15" s="22">
        <v>37.979999999999997</v>
      </c>
      <c r="G15" s="47">
        <f>IF(F15&lt;8,,IF(F15&lt;8,,SUM(7.86*(POWER((F15-8),1.1)))))</f>
        <v>331.08334735683627</v>
      </c>
      <c r="H15" s="22">
        <v>9.2899999999999991</v>
      </c>
      <c r="I15" s="47">
        <f>IF(H15&lt;0.1,,IF(H15&gt;13,,SUM(46.0849*(POWER((13-H15),1.81)))))</f>
        <v>494.45346635627203</v>
      </c>
      <c r="J15" s="24"/>
      <c r="K15" s="47">
        <f>IF(J15&lt;75,,IF(J15&lt;75,,SUM(1.84523*(POWER((J15-75),1.348)))))</f>
        <v>0</v>
      </c>
      <c r="L15" s="31">
        <v>389</v>
      </c>
      <c r="M15" s="47">
        <f>IF(L15&lt;210,,IF(L15&lt;210,,SUM(0.188807*(POWER((L15-210),1.41)))))</f>
        <v>283.492037555276</v>
      </c>
      <c r="N15" s="26">
        <v>2</v>
      </c>
      <c r="O15" s="27" t="s">
        <v>11</v>
      </c>
      <c r="P15" s="28">
        <v>54.7</v>
      </c>
      <c r="Q15" s="47">
        <f>IF((N15*60+P15)&lt;0.1,,IF((N15*60+P15)&gt;254,,SUM(0.11193*(POWER((254-(N15*60+P15)),1.88)))))</f>
        <v>416.4665218913787</v>
      </c>
      <c r="R15" s="48">
        <f>SUM(E15,G15,I15,K15,M15,Q15)</f>
        <v>1525.4953731597632</v>
      </c>
    </row>
    <row r="16" spans="1:21" x14ac:dyDescent="0.25">
      <c r="A16" s="78">
        <v>9</v>
      </c>
      <c r="B16" s="46" t="s">
        <v>98</v>
      </c>
      <c r="C16" s="46" t="s">
        <v>111</v>
      </c>
      <c r="D16" s="23"/>
      <c r="E16" s="47">
        <f>IF(D16&lt;1.5,,IF(D16&lt;1.5,,SUM(56.0211*(POWER((D16-1.5),1.05)))))</f>
        <v>0</v>
      </c>
      <c r="F16" s="22">
        <v>37.58</v>
      </c>
      <c r="G16" s="47">
        <f>IF(F16&lt;8,,IF(F16&lt;8,,SUM(7.86*(POWER((F16-8),1.1)))))</f>
        <v>326.22747348116445</v>
      </c>
      <c r="H16" s="22">
        <v>9.4499999999999993</v>
      </c>
      <c r="I16" s="47">
        <f>IF(H16&lt;0.1,,IF(H16&gt;13,,SUM(46.0849*(POWER((13-H16),1.81)))))</f>
        <v>456.53278235843402</v>
      </c>
      <c r="J16" s="24">
        <v>127</v>
      </c>
      <c r="K16" s="47">
        <f>IF(J16&lt;75,,IF(J16&lt;75,,SUM(1.84523*(POWER((J16-75),1.348)))))</f>
        <v>379.50981657058418</v>
      </c>
      <c r="L16" s="31"/>
      <c r="M16" s="47">
        <f>IF(L16&lt;210,,IF(L16&lt;210,,SUM(0.188807*(POWER((L16-210),1.41)))))</f>
        <v>0</v>
      </c>
      <c r="N16" s="26">
        <v>3</v>
      </c>
      <c r="O16" s="27" t="s">
        <v>11</v>
      </c>
      <c r="P16" s="28">
        <v>6.9</v>
      </c>
      <c r="Q16" s="47">
        <f>IF((N16*60+P16)&lt;0.1,,IF((N16*60+P16)&gt;254,,SUM(0.11193*(POWER((254-(N16*60+P16)),1.88)))))</f>
        <v>304.21795434440759</v>
      </c>
      <c r="R16" s="48">
        <f>SUM(E16,G16,I16,K16,M16,Q16)</f>
        <v>1466.4880267545902</v>
      </c>
    </row>
    <row r="17" spans="1:18" x14ac:dyDescent="0.25">
      <c r="A17" s="78">
        <v>10</v>
      </c>
      <c r="B17" s="46" t="s">
        <v>105</v>
      </c>
      <c r="C17" s="46" t="s">
        <v>111</v>
      </c>
      <c r="D17" s="23"/>
      <c r="E17" s="47">
        <f>IF(D17&lt;1.5,,IF(D17&lt;1.5,,SUM(56.0211*(POWER((D17-1.5),1.05)))))</f>
        <v>0</v>
      </c>
      <c r="F17" s="22">
        <v>25.07</v>
      </c>
      <c r="G17" s="47">
        <f>IF(F17&lt;8,,IF(F17&lt;8,,SUM(7.86*(POWER((F17-8),1.1)))))</f>
        <v>178.1883963308544</v>
      </c>
      <c r="H17" s="22">
        <v>9.5399999999999991</v>
      </c>
      <c r="I17" s="47">
        <f>IF(H17&lt;0.1,,IF(H17&gt;13,,SUM(46.0849*(POWER((13-H17),1.81)))))</f>
        <v>435.79915944953439</v>
      </c>
      <c r="J17" s="24"/>
      <c r="K17" s="47">
        <f>IF(J17&lt;75,,IF(J17&lt;75,,SUM(1.84523*(POWER((J17-75),1.348)))))</f>
        <v>0</v>
      </c>
      <c r="L17" s="31">
        <v>363</v>
      </c>
      <c r="M17" s="47">
        <f>IF(L17&lt;210,,IF(L17&lt;210,,SUM(0.188807*(POWER((L17-210),1.41)))))</f>
        <v>227.21291274034652</v>
      </c>
      <c r="N17" s="26">
        <v>3</v>
      </c>
      <c r="O17" s="27" t="s">
        <v>11</v>
      </c>
      <c r="P17" s="28">
        <v>6.8</v>
      </c>
      <c r="Q17" s="47">
        <f>IF((N17*60+P17)&lt;0.1,,IF((N17*60+P17)&gt;254,,SUM(0.11193*(POWER((254-(N17*60+P17)),1.88)))))</f>
        <v>305.07086756009204</v>
      </c>
      <c r="R17" s="48">
        <f>SUM(E17,G17,I17,K17,M17,Q17)</f>
        <v>1146.2713360808273</v>
      </c>
    </row>
    <row r="18" spans="1:18" x14ac:dyDescent="0.25">
      <c r="A18" s="78"/>
      <c r="B18" s="46"/>
      <c r="C18" s="46"/>
      <c r="D18" s="23"/>
      <c r="E18" s="47"/>
      <c r="F18" s="22"/>
      <c r="G18" s="47"/>
      <c r="H18" s="22"/>
      <c r="I18" s="47"/>
      <c r="J18" s="24"/>
      <c r="K18" s="47"/>
      <c r="L18" s="31"/>
      <c r="M18" s="47"/>
      <c r="N18" s="26"/>
      <c r="O18" s="27"/>
      <c r="P18" s="28"/>
      <c r="Q18" s="47"/>
      <c r="R18" s="48">
        <f>SUM(R13:R16)</f>
        <v>6271.6729892896992</v>
      </c>
    </row>
    <row r="19" spans="1:18" x14ac:dyDescent="0.25">
      <c r="A19" s="78"/>
      <c r="B19" s="23"/>
      <c r="C19" s="23"/>
      <c r="D19" s="23"/>
      <c r="E19" s="24"/>
      <c r="F19" s="22"/>
      <c r="G19" s="24"/>
      <c r="H19" s="22"/>
      <c r="I19" s="24"/>
      <c r="J19" s="24"/>
      <c r="K19" s="24"/>
      <c r="L19" s="31"/>
      <c r="M19" s="24"/>
      <c r="N19" s="26"/>
      <c r="O19" s="27"/>
      <c r="P19" s="28"/>
      <c r="Q19" s="24"/>
      <c r="R19" s="27"/>
    </row>
    <row r="20" spans="1:18" x14ac:dyDescent="0.25">
      <c r="A20" s="78">
        <v>11</v>
      </c>
      <c r="B20" s="46" t="s">
        <v>81</v>
      </c>
      <c r="C20" s="46" t="s">
        <v>68</v>
      </c>
      <c r="D20" s="23">
        <v>7.38</v>
      </c>
      <c r="E20" s="47">
        <f>IF(D20&lt;1.5,,IF(D20&lt;1.5,,SUM(56.0211*(POWER((D20-1.5),1.05)))))</f>
        <v>359.91324111018707</v>
      </c>
      <c r="F20" s="22"/>
      <c r="G20" s="47">
        <f>IF(F20&lt;8,,IF(F20&lt;8,,SUM(7.86*(POWER((F20-8),1.1)))))</f>
        <v>0</v>
      </c>
      <c r="H20" s="22">
        <v>9.31</v>
      </c>
      <c r="I20" s="47">
        <f>IF(H20&lt;0.1,,IF(H20&gt;13,,SUM(46.0849*(POWER((13-H20),1.81)))))</f>
        <v>489.63941703860149</v>
      </c>
      <c r="J20" s="24">
        <v>139</v>
      </c>
      <c r="K20" s="47">
        <f>IF(J20&lt;75,,IF(J20&lt;75,,SUM(1.84523*(POWER((J20-75),1.348)))))</f>
        <v>502.08946821033805</v>
      </c>
      <c r="L20" s="31"/>
      <c r="M20" s="47">
        <f>IF(L20&lt;210,,IF(L20&lt;210,,SUM(0.188807*(POWER((L20-210),1.41)))))</f>
        <v>0</v>
      </c>
      <c r="N20" s="26">
        <v>2</v>
      </c>
      <c r="O20" s="27" t="s">
        <v>11</v>
      </c>
      <c r="P20" s="28">
        <v>32</v>
      </c>
      <c r="Q20" s="47">
        <f>IF((N20*60+P20)&lt;0.1,,IF((N20*60+P20)&gt;254,,SUM(0.11193*(POWER((254-(N20*60+P20)),1.88)))))</f>
        <v>668.52064985038612</v>
      </c>
      <c r="R20" s="48">
        <f>SUM(E20,G20,I20,K20,M20,Q20)</f>
        <v>2020.1627762095127</v>
      </c>
    </row>
    <row r="21" spans="1:18" x14ac:dyDescent="0.25">
      <c r="A21" s="78">
        <v>12</v>
      </c>
      <c r="B21" s="46" t="s">
        <v>77</v>
      </c>
      <c r="C21" s="46" t="s">
        <v>68</v>
      </c>
      <c r="D21" s="22"/>
      <c r="E21" s="47">
        <f>IF(D21&lt;1.5,,IF(D21&lt;1.5,,SUM(56.0211*(POWER((D21-1.5),1.05)))))</f>
        <v>0</v>
      </c>
      <c r="F21" s="23">
        <v>29.16</v>
      </c>
      <c r="G21" s="47">
        <f>IF(F21&lt;8,,IF(F21&lt;8,,SUM(7.86*(POWER((F21-8),1.1)))))</f>
        <v>225.67828651677047</v>
      </c>
      <c r="H21" s="22">
        <v>8.77</v>
      </c>
      <c r="I21" s="47">
        <f>IF(H21&lt;0.1,,IF(H21&gt;13,,SUM(46.0849*(POWER((13-H21),1.81)))))</f>
        <v>626.95260958361939</v>
      </c>
      <c r="J21" s="24"/>
      <c r="K21" s="47">
        <f>IF(J21&lt;75,,IF(J21&lt;75,,SUM(1.84523*(POWER((J21-75),1.348)))))</f>
        <v>0</v>
      </c>
      <c r="L21" s="25">
        <v>408</v>
      </c>
      <c r="M21" s="47">
        <f>IF(L21&lt;210,,IF(L21&lt;210,,SUM(0.188807*(POWER((L21-210),1.41)))))</f>
        <v>326.82555695750466</v>
      </c>
      <c r="N21" s="26">
        <v>2</v>
      </c>
      <c r="O21" s="27" t="s">
        <v>11</v>
      </c>
      <c r="P21" s="28">
        <v>48.8</v>
      </c>
      <c r="Q21" s="47">
        <f>IF((N21*60+P21)&lt;0.1,,IF((N21*60+P21)&gt;254,,SUM(0.11193*(POWER((254-(N21*60+P21)),1.88)))))</f>
        <v>476.62074583182596</v>
      </c>
      <c r="R21" s="48">
        <f>SUM(E21,G21,I21,K21,M21,Q21)</f>
        <v>1656.0771988897204</v>
      </c>
    </row>
    <row r="22" spans="1:18" x14ac:dyDescent="0.25">
      <c r="A22" s="78">
        <v>13</v>
      </c>
      <c r="B22" s="46" t="s">
        <v>99</v>
      </c>
      <c r="C22" s="46" t="s">
        <v>68</v>
      </c>
      <c r="D22" s="23"/>
      <c r="E22" s="47">
        <f>IF(D22&lt;1.5,,IF(D22&lt;1.5,,SUM(56.0211*(POWER((D22-1.5),1.05)))))</f>
        <v>0</v>
      </c>
      <c r="F22" s="22">
        <v>35.380000000000003</v>
      </c>
      <c r="G22" s="47">
        <f>IF(F22&lt;8,,IF(F22&lt;8,,SUM(7.86*(POWER((F22-8),1.1)))))</f>
        <v>299.6396866389789</v>
      </c>
      <c r="H22" s="22">
        <v>9.18</v>
      </c>
      <c r="I22" s="47">
        <f>IF(H22&lt;0.1,,IF(H22&gt;13,,SUM(46.0849*(POWER((13-H22),1.81)))))</f>
        <v>521.30673560715059</v>
      </c>
      <c r="J22" s="24">
        <v>127</v>
      </c>
      <c r="K22" s="47">
        <f>IF(J22&lt;75,,IF(J22&lt;75,,SUM(1.84523*(POWER((J22-75),1.348)))))</f>
        <v>379.50981657058418</v>
      </c>
      <c r="L22" s="31"/>
      <c r="M22" s="47">
        <f>IF(L22&lt;210,,IF(L22&lt;210,,SUM(0.188807*(POWER((L22-210),1.41)))))</f>
        <v>0</v>
      </c>
      <c r="N22" s="26">
        <v>3</v>
      </c>
      <c r="O22" s="27" t="s">
        <v>11</v>
      </c>
      <c r="P22" s="28">
        <v>14.5</v>
      </c>
      <c r="Q22" s="47">
        <f>IF((N22*60+P22)&lt;0.1,,IF((N22*60+P22)&gt;254,,SUM(0.11193*(POWER((254-(N22*60+P22)),1.88)))))</f>
        <v>242.68246599125413</v>
      </c>
      <c r="R22" s="48">
        <f>SUM(E22,G22,I22,K22,M22,Q22)</f>
        <v>1443.1387048079678</v>
      </c>
    </row>
    <row r="23" spans="1:18" x14ac:dyDescent="0.25">
      <c r="A23" s="78">
        <v>14</v>
      </c>
      <c r="B23" s="46" t="s">
        <v>100</v>
      </c>
      <c r="C23" s="46" t="s">
        <v>68</v>
      </c>
      <c r="D23" s="23">
        <v>7.59</v>
      </c>
      <c r="E23" s="47">
        <f>IF(D23&lt;1.5,,IF(D23&lt;1.5,,SUM(56.0211*(POWER((D23-1.5),1.05)))))</f>
        <v>373.42190435508019</v>
      </c>
      <c r="F23" s="22"/>
      <c r="G23" s="47">
        <f>IF(F23&lt;8,,IF(F23&lt;8,,SUM(7.86*(POWER((F23-8),1.1)))))</f>
        <v>0</v>
      </c>
      <c r="H23" s="22">
        <v>8.94</v>
      </c>
      <c r="I23" s="47">
        <f>IF(H23&lt;0.1,,IF(H23&gt;13,,SUM(46.0849*(POWER((13-H23),1.81)))))</f>
        <v>582.09084684216498</v>
      </c>
      <c r="J23" s="24"/>
      <c r="K23" s="47">
        <f>IF(J23&lt;75,,IF(J23&lt;75,,SUM(1.84523*(POWER((J23-75),1.348)))))</f>
        <v>0</v>
      </c>
      <c r="L23" s="31">
        <v>333</v>
      </c>
      <c r="M23" s="47">
        <f>IF(L23&lt;210,,IF(L23&lt;210,,SUM(0.188807*(POWER((L23-210),1.41)))))</f>
        <v>167.02608392506687</v>
      </c>
      <c r="N23" s="26">
        <v>3</v>
      </c>
      <c r="O23" s="27" t="s">
        <v>11</v>
      </c>
      <c r="P23" s="28">
        <v>14.9</v>
      </c>
      <c r="Q23" s="47">
        <f>IF((N23*60+P23)&lt;0.1,,IF((N23*60+P23)&gt;254,,SUM(0.11193*(POWER((254-(N23*60+P23)),1.88)))))</f>
        <v>239.62436102830239</v>
      </c>
      <c r="R23" s="48">
        <f>SUM(E23,G23,I23,K23,M23,Q23)</f>
        <v>1362.1631961506146</v>
      </c>
    </row>
    <row r="24" spans="1:18" x14ac:dyDescent="0.25">
      <c r="A24" s="78">
        <v>15</v>
      </c>
      <c r="B24" s="46" t="s">
        <v>107</v>
      </c>
      <c r="C24" s="46" t="s">
        <v>68</v>
      </c>
      <c r="D24" s="23">
        <v>7.58</v>
      </c>
      <c r="E24" s="47">
        <f>IF(D24&lt;1.5,,IF(D24&lt;1.5,,SUM(56.0211*(POWER((D24-1.5),1.05)))))</f>
        <v>372.77809992909511</v>
      </c>
      <c r="F24" s="22"/>
      <c r="G24" s="47">
        <f>IF(F24&lt;8,,IF(F24&lt;8,,SUM(7.86*(POWER((F24-8),1.1)))))</f>
        <v>0</v>
      </c>
      <c r="H24" s="22">
        <v>9.7100000000000009</v>
      </c>
      <c r="I24" s="47">
        <f>IF(H24&lt;0.1,,IF(H24&gt;13,,SUM(46.0849*(POWER((13-H24),1.81)))))</f>
        <v>397.81689626414681</v>
      </c>
      <c r="J24" s="24"/>
      <c r="K24" s="47">
        <f>IF(J24&lt;75,,IF(J24&lt;75,,SUM(1.84523*(POWER((J24-75),1.348)))))</f>
        <v>0</v>
      </c>
      <c r="L24" s="31">
        <v>282</v>
      </c>
      <c r="M24" s="47">
        <f>IF(L24&lt;210,,IF(L24&lt;210,,SUM(0.188807*(POWER((L24-210),1.41)))))</f>
        <v>78.497696320790055</v>
      </c>
      <c r="N24" s="26">
        <v>3</v>
      </c>
      <c r="O24" s="27" t="s">
        <v>11</v>
      </c>
      <c r="P24" s="28">
        <v>12.9</v>
      </c>
      <c r="Q24" s="47">
        <f>IF((N24*60+P24)&lt;0.1,,IF((N24*60+P24)&gt;254,,SUM(0.11193*(POWER((254-(N24*60+P24)),1.88)))))</f>
        <v>255.09619398360309</v>
      </c>
      <c r="R24" s="48">
        <f>SUM(E24,G24,I24,K24,M24,Q24)</f>
        <v>1104.1888864976352</v>
      </c>
    </row>
    <row r="25" spans="1:18" x14ac:dyDescent="0.25">
      <c r="A25" s="78"/>
      <c r="B25" s="46"/>
      <c r="C25" s="46"/>
      <c r="D25" s="23"/>
      <c r="E25" s="47"/>
      <c r="F25" s="22"/>
      <c r="G25" s="47"/>
      <c r="H25" s="22"/>
      <c r="I25" s="47"/>
      <c r="J25" s="24"/>
      <c r="K25" s="47"/>
      <c r="L25" s="31"/>
      <c r="M25" s="47"/>
      <c r="N25" s="26"/>
      <c r="O25" s="27"/>
      <c r="P25" s="28"/>
      <c r="Q25" s="47"/>
      <c r="R25" s="48">
        <f>SUM(R20:R23)</f>
        <v>6481.541876057815</v>
      </c>
    </row>
    <row r="26" spans="1:18" x14ac:dyDescent="0.25">
      <c r="A26" s="78"/>
      <c r="B26" s="23"/>
      <c r="C26" s="23"/>
      <c r="D26" s="23"/>
      <c r="E26" s="24"/>
      <c r="F26" s="22"/>
      <c r="G26" s="24"/>
      <c r="H26" s="22"/>
      <c r="I26" s="24"/>
      <c r="J26" s="24"/>
      <c r="K26" s="24"/>
      <c r="L26" s="31"/>
      <c r="M26" s="24"/>
      <c r="N26" s="26"/>
      <c r="O26" s="27"/>
      <c r="P26" s="28"/>
      <c r="Q26" s="24"/>
      <c r="R26" s="27"/>
    </row>
    <row r="27" spans="1:18" x14ac:dyDescent="0.25">
      <c r="A27" s="78">
        <v>16</v>
      </c>
      <c r="B27" s="46" t="s">
        <v>106</v>
      </c>
      <c r="C27" s="46" t="s">
        <v>112</v>
      </c>
      <c r="D27" s="23"/>
      <c r="E27" s="47">
        <f>IF(D27&lt;1.5,,IF(D27&lt;1.5,,SUM(56.0211*(POWER((D27-1.5),1.05)))))</f>
        <v>0</v>
      </c>
      <c r="F27" s="22">
        <v>59.11</v>
      </c>
      <c r="G27" s="47">
        <f>IF(F27&lt;8,,IF(F27&lt;8,,SUM(7.86*(POWER((F27-8),1.1)))))</f>
        <v>595.35912595322668</v>
      </c>
      <c r="H27" s="22">
        <v>8.67</v>
      </c>
      <c r="I27" s="47">
        <f>IF(H27&lt;0.1,,IF(H27&gt;13,,SUM(46.0849*(POWER((13-H27),1.81)))))</f>
        <v>654.03613262027022</v>
      </c>
      <c r="J27" s="24">
        <v>143</v>
      </c>
      <c r="K27" s="47">
        <f>IF(J27&lt;75,,IF(J27&lt;75,,SUM(1.84523*(POWER((J27-75),1.348)))))</f>
        <v>544.84443717747729</v>
      </c>
      <c r="L27" s="31"/>
      <c r="M27" s="47">
        <f>IF(L27&lt;210,,IF(L27&lt;210,,SUM(0.188807*(POWER((L27-210),1.41)))))</f>
        <v>0</v>
      </c>
      <c r="N27" s="26">
        <v>2</v>
      </c>
      <c r="O27" s="27" t="s">
        <v>11</v>
      </c>
      <c r="P27" s="28">
        <v>42.3</v>
      </c>
      <c r="Q27" s="47">
        <f>IF((N27*60+P27)&lt;0.1,,IF((N27*60+P27)&gt;254,,SUM(0.11193*(POWER((254-(N27*60+P27)),1.88)))))</f>
        <v>547.26900825408188</v>
      </c>
      <c r="R27" s="48">
        <f>SUM(E27,G27,I27,K27,M27,Q27)</f>
        <v>2341.5087040050557</v>
      </c>
    </row>
    <row r="28" spans="1:18" x14ac:dyDescent="0.25">
      <c r="A28" s="78">
        <v>17</v>
      </c>
      <c r="B28" s="46" t="s">
        <v>84</v>
      </c>
      <c r="C28" s="46" t="s">
        <v>112</v>
      </c>
      <c r="D28" s="23">
        <v>8.5299999999999994</v>
      </c>
      <c r="E28" s="47">
        <f>IF(D28&lt;1.5,,IF(D28&lt;1.5,,SUM(56.0211*(POWER((D28-1.5),1.05)))))</f>
        <v>434.16491334795751</v>
      </c>
      <c r="F28" s="22"/>
      <c r="G28" s="47">
        <f>IF(F28&lt;8,,IF(F28&lt;8,,SUM(7.86*(POWER((F28-8),1.1)))))</f>
        <v>0</v>
      </c>
      <c r="H28" s="22">
        <v>9.18</v>
      </c>
      <c r="I28" s="47">
        <f>IF(H28&lt;0.1,,IF(H28&gt;13,,SUM(46.0849*(POWER((13-H28),1.81)))))</f>
        <v>521.30673560715059</v>
      </c>
      <c r="J28" s="24">
        <v>135</v>
      </c>
      <c r="K28" s="47">
        <f>IF(J28&lt;75,,IF(J28&lt;75,,SUM(1.84523*(POWER((J28-75),1.348)))))</f>
        <v>460.25486980754636</v>
      </c>
      <c r="L28" s="31"/>
      <c r="M28" s="47">
        <f>IF(L28&lt;210,,IF(L28&lt;210,,SUM(0.188807*(POWER((L28-210),1.41)))))</f>
        <v>0</v>
      </c>
      <c r="N28" s="26">
        <v>2</v>
      </c>
      <c r="O28" s="27" t="s">
        <v>11</v>
      </c>
      <c r="P28" s="28">
        <v>52.7</v>
      </c>
      <c r="Q28" s="47">
        <f>IF((N28*60+P28)&lt;0.1,,IF((N28*60+P28)&gt;254,,SUM(0.11193*(POWER((254-(N28*60+P28)),1.88)))))</f>
        <v>436.43214382478351</v>
      </c>
      <c r="R28" s="48">
        <f>SUM(E28,G28,I28,K28,M28,Q28)</f>
        <v>1852.1586625874379</v>
      </c>
    </row>
    <row r="29" spans="1:18" x14ac:dyDescent="0.25">
      <c r="A29" s="78">
        <v>18</v>
      </c>
      <c r="B29" s="46" t="s">
        <v>92</v>
      </c>
      <c r="C29" s="46" t="s">
        <v>112</v>
      </c>
      <c r="D29" s="23">
        <v>9.9</v>
      </c>
      <c r="E29" s="47">
        <f>IF(D29&lt;1.5,,IF(D29&lt;1.5,,SUM(56.0211*(POWER((D29-1.5),1.05)))))</f>
        <v>523.41345497032751</v>
      </c>
      <c r="F29" s="22"/>
      <c r="G29" s="47">
        <f>IF(F29&lt;8,,IF(F29&lt;8,,SUM(7.86*(POWER((F29-8),1.1)))))</f>
        <v>0</v>
      </c>
      <c r="H29" s="22">
        <v>8.86</v>
      </c>
      <c r="I29" s="47">
        <f>IF(H29&lt;0.1,,IF(H29&gt;13,,SUM(46.0849*(POWER((13-H29),1.81)))))</f>
        <v>603.01659888766358</v>
      </c>
      <c r="J29" s="24">
        <v>127</v>
      </c>
      <c r="K29" s="47">
        <f>IF(J29&lt;75,,IF(J29&lt;75,,SUM(1.84523*(POWER((J29-75),1.348)))))</f>
        <v>379.50981657058418</v>
      </c>
      <c r="L29" s="31"/>
      <c r="M29" s="47">
        <f>IF(L29&lt;210,,IF(L29&lt;210,,SUM(0.188807*(POWER((L29-210),1.41)))))</f>
        <v>0</v>
      </c>
      <c r="N29" s="26">
        <v>3</v>
      </c>
      <c r="O29" s="27" t="s">
        <v>11</v>
      </c>
      <c r="P29" s="28">
        <v>8.1999999999999993</v>
      </c>
      <c r="Q29" s="47">
        <f>IF((N29*60+P29)&lt;0.1,,IF((N29*60+P29)&gt;254,,SUM(0.11193*(POWER((254-(N29*60+P29)),1.88)))))</f>
        <v>293.23187930758326</v>
      </c>
      <c r="R29" s="48">
        <f>SUM(E29,G29,I29,K29,M29,Q29)</f>
        <v>1799.1717497361585</v>
      </c>
    </row>
    <row r="30" spans="1:18" x14ac:dyDescent="0.25">
      <c r="A30" s="78">
        <v>19</v>
      </c>
      <c r="B30" s="46" t="s">
        <v>87</v>
      </c>
      <c r="C30" s="46" t="s">
        <v>112</v>
      </c>
      <c r="D30" s="23"/>
      <c r="E30" s="47">
        <f>IF(D30&lt;1.5,,IF(D30&lt;1.5,,SUM(56.0211*(POWER((D30-1.5),1.05)))))</f>
        <v>0</v>
      </c>
      <c r="F30" s="22">
        <v>32.25</v>
      </c>
      <c r="G30" s="47">
        <f>IF(F30&lt;8,,IF(F30&lt;8,,SUM(7.86*(POWER((F30-8),1.1)))))</f>
        <v>262.18356430713362</v>
      </c>
      <c r="H30" s="22">
        <v>9.64</v>
      </c>
      <c r="I30" s="47">
        <f>IF(H30&lt;0.1,,IF(H30&gt;13,,SUM(46.0849*(POWER((13-H30),1.81)))))</f>
        <v>413.26891642836733</v>
      </c>
      <c r="J30" s="24"/>
      <c r="K30" s="47">
        <f>IF(J30&lt;75,,IF(J30&lt;75,,SUM(1.84523*(POWER((J30-75),1.348)))))</f>
        <v>0</v>
      </c>
      <c r="L30" s="31">
        <v>363</v>
      </c>
      <c r="M30" s="47">
        <f>IF(L30&lt;210,,IF(L30&lt;210,,SUM(0.188807*(POWER((L30-210),1.41)))))</f>
        <v>227.21291274034652</v>
      </c>
      <c r="N30" s="26">
        <v>3</v>
      </c>
      <c r="O30" s="27" t="s">
        <v>11</v>
      </c>
      <c r="P30" s="28">
        <v>4.4000000000000004</v>
      </c>
      <c r="Q30" s="47">
        <f>IF((N30*60+P30)&lt;0.1,,IF((N30*60+P30)&gt;254,,SUM(0.11193*(POWER((254-(N30*60+P30)),1.88)))))</f>
        <v>325.87562283416702</v>
      </c>
      <c r="R30" s="48">
        <f>SUM(E30,G30,I30,K30,M30,Q30)</f>
        <v>1228.5410163100146</v>
      </c>
    </row>
    <row r="31" spans="1:18" x14ac:dyDescent="0.25">
      <c r="A31" s="78">
        <v>20</v>
      </c>
      <c r="B31" s="46" t="s">
        <v>86</v>
      </c>
      <c r="C31" s="46" t="s">
        <v>112</v>
      </c>
      <c r="D31" s="23">
        <v>7.3</v>
      </c>
      <c r="E31" s="47">
        <f>IF(D31&lt;1.5,,IF(D31&lt;1.5,,SUM(56.0211*(POWER((D31-1.5),1.05)))))</f>
        <v>354.77337981471572</v>
      </c>
      <c r="F31" s="22"/>
      <c r="G31" s="47">
        <f>IF(F31&lt;8,,IF(F31&lt;8,,SUM(7.86*(POWER((F31-8),1.1)))))</f>
        <v>0</v>
      </c>
      <c r="H31" s="22">
        <v>10.17</v>
      </c>
      <c r="I31" s="47">
        <f>IF(H31&lt;0.1,,IF(H31&gt;13,,SUM(46.0849*(POWER((13-H31),1.81)))))</f>
        <v>302.89499540712836</v>
      </c>
      <c r="J31" s="24"/>
      <c r="K31" s="47">
        <f>IF(J31&lt;75,,IF(J31&lt;75,,SUM(1.84523*(POWER((J31-75),1.348)))))</f>
        <v>0</v>
      </c>
      <c r="L31" s="31">
        <v>313</v>
      </c>
      <c r="M31" s="47">
        <f>IF(L31&lt;210,,IF(L31&lt;210,,SUM(0.188807*(POWER((L31-210),1.41)))))</f>
        <v>130.05246210679195</v>
      </c>
      <c r="N31" s="26">
        <v>2</v>
      </c>
      <c r="O31" s="27" t="s">
        <v>11</v>
      </c>
      <c r="P31" s="28">
        <v>59</v>
      </c>
      <c r="Q31" s="47">
        <f>IF((N31*60+P31)&lt;0.1,,IF((N31*60+P31)&gt;254,,SUM(0.11193*(POWER((254-(N31*60+P31)),1.88)))))</f>
        <v>375.0262600682463</v>
      </c>
      <c r="R31" s="48">
        <f>SUM(E31,G31,I31,K31,M31,Q31)</f>
        <v>1162.7470973968825</v>
      </c>
    </row>
    <row r="32" spans="1:18" x14ac:dyDescent="0.25">
      <c r="A32" s="78"/>
      <c r="B32" s="46"/>
      <c r="C32" s="46"/>
      <c r="D32" s="23"/>
      <c r="E32" s="47"/>
      <c r="F32" s="22"/>
      <c r="G32" s="47"/>
      <c r="H32" s="22"/>
      <c r="I32" s="47"/>
      <c r="J32" s="24"/>
      <c r="K32" s="47"/>
      <c r="L32" s="31"/>
      <c r="M32" s="47"/>
      <c r="N32" s="26"/>
      <c r="O32" s="27"/>
      <c r="P32" s="28"/>
      <c r="Q32" s="47"/>
      <c r="R32" s="48">
        <f>SUM(R27:R30)</f>
        <v>7221.3801326386674</v>
      </c>
    </row>
    <row r="33" spans="1:18" x14ac:dyDescent="0.25">
      <c r="A33" s="78"/>
      <c r="B33" s="23"/>
      <c r="C33" s="23"/>
      <c r="D33" s="23"/>
      <c r="E33" s="24"/>
      <c r="F33" s="22"/>
      <c r="G33" s="24"/>
      <c r="H33" s="22"/>
      <c r="I33" s="24"/>
      <c r="J33" s="24"/>
      <c r="K33" s="24"/>
      <c r="L33" s="31"/>
      <c r="M33" s="24"/>
      <c r="N33" s="26"/>
      <c r="O33" s="27"/>
      <c r="P33" s="28"/>
      <c r="Q33" s="24"/>
      <c r="R33" s="27"/>
    </row>
    <row r="34" spans="1:18" x14ac:dyDescent="0.25">
      <c r="A34" s="78">
        <v>21</v>
      </c>
      <c r="B34" s="46" t="s">
        <v>82</v>
      </c>
      <c r="C34" s="46" t="s">
        <v>72</v>
      </c>
      <c r="D34" s="23"/>
      <c r="E34" s="47">
        <f>IF(D34&lt;1.5,,IF(D34&lt;1.5,,SUM(56.0211*(POWER((D34-1.5),1.05)))))</f>
        <v>0</v>
      </c>
      <c r="F34" s="22">
        <v>43.72</v>
      </c>
      <c r="G34" s="47">
        <f>IF(F34&lt;8,,IF(F34&lt;8,,SUM(7.86*(POWER((F34-8),1.1)))))</f>
        <v>401.4441571061991</v>
      </c>
      <c r="H34" s="22">
        <v>8.68</v>
      </c>
      <c r="I34" s="47">
        <f>IF(H34&lt;0.1,,IF(H34&gt;13,,SUM(46.0849*(POWER((13-H34),1.81)))))</f>
        <v>651.30472850132367</v>
      </c>
      <c r="J34" s="24">
        <v>143</v>
      </c>
      <c r="K34" s="47">
        <f>IF(J34&lt;75,,IF(J34&lt;75,,SUM(1.84523*(POWER((J34-75),1.348)))))</f>
        <v>544.84443717747729</v>
      </c>
      <c r="L34" s="31"/>
      <c r="M34" s="47">
        <f>IF(L34&lt;210,,IF(L34&lt;210,,SUM(0.188807*(POWER((L34-210),1.41)))))</f>
        <v>0</v>
      </c>
      <c r="N34" s="26">
        <v>2</v>
      </c>
      <c r="O34" s="27" t="s">
        <v>11</v>
      </c>
      <c r="P34" s="28">
        <v>31.8</v>
      </c>
      <c r="Q34" s="47">
        <f>IF((N34*60+P34)&lt;0.1,,IF((N34*60+P34)&gt;254,,SUM(0.11193*(POWER((254-(N34*60+P34)),1.88)))))</f>
        <v>670.98712642097234</v>
      </c>
      <c r="R34" s="48">
        <f>SUM(E34,G34,I34,K34,M34,Q34)</f>
        <v>2268.5804492059724</v>
      </c>
    </row>
    <row r="35" spans="1:18" x14ac:dyDescent="0.25">
      <c r="A35" s="78">
        <v>22</v>
      </c>
      <c r="B35" s="46" t="s">
        <v>91</v>
      </c>
      <c r="C35" s="46" t="s">
        <v>72</v>
      </c>
      <c r="D35" s="23">
        <v>8.59</v>
      </c>
      <c r="E35" s="47">
        <f>IF(D35&lt;1.5,,IF(D35&lt;1.5,,SUM(56.0211*(POWER((D35-1.5),1.05)))))</f>
        <v>438.05655062344198</v>
      </c>
      <c r="F35" s="22"/>
      <c r="G35" s="47">
        <f>IF(F35&lt;8,,IF(F35&lt;8,,SUM(7.86*(POWER((F35-8),1.1)))))</f>
        <v>0</v>
      </c>
      <c r="H35" s="22">
        <v>8.67</v>
      </c>
      <c r="I35" s="47">
        <f>IF(H35&lt;0.1,,IF(H35&gt;13,,SUM(46.0849*(POWER((13-H35),1.81)))))</f>
        <v>654.03613262027022</v>
      </c>
      <c r="J35" s="24"/>
      <c r="K35" s="47">
        <f>IF(J35&lt;75,,IF(J35&lt;75,,SUM(1.84523*(POWER((J35-75),1.348)))))</f>
        <v>0</v>
      </c>
      <c r="L35" s="31">
        <v>454</v>
      </c>
      <c r="M35" s="47">
        <f>IF(L35&lt;210,,IF(L35&lt;210,,SUM(0.188807*(POWER((L35-210),1.41)))))</f>
        <v>438.77082935937028</v>
      </c>
      <c r="N35" s="26">
        <v>2</v>
      </c>
      <c r="O35" s="27" t="s">
        <v>11</v>
      </c>
      <c r="P35" s="28">
        <v>37.299999999999997</v>
      </c>
      <c r="Q35" s="47">
        <f>IF((N35*60+P35)&lt;0.1,,IF((N35*60+P35)&gt;254,,SUM(0.11193*(POWER((254-(N35*60+P35)),1.88)))))</f>
        <v>604.71156576199655</v>
      </c>
      <c r="R35" s="48">
        <f>SUM(E35,G35,I35,K35,M35,Q35)</f>
        <v>2135.5750783650792</v>
      </c>
    </row>
    <row r="36" spans="1:18" x14ac:dyDescent="0.25">
      <c r="A36" s="78">
        <v>23</v>
      </c>
      <c r="B36" s="61" t="s">
        <v>88</v>
      </c>
      <c r="C36" s="61" t="s">
        <v>72</v>
      </c>
      <c r="D36" s="74"/>
      <c r="E36" s="64">
        <f>IF(D36&lt;1.5,,IF(D36&lt;1.5,,SUM(56.0211*(POWER((D36-1.5),1.05)))))</f>
        <v>0</v>
      </c>
      <c r="F36" s="65">
        <v>31.05</v>
      </c>
      <c r="G36" s="64">
        <f>IF(F36&lt;8,,IF(F36&lt;8,,SUM(7.86*(POWER((F36-8),1.1)))))</f>
        <v>247.94797670969871</v>
      </c>
      <c r="H36" s="65">
        <v>10.49</v>
      </c>
      <c r="I36" s="64">
        <f>IF(H36&lt;0.1,,IF(H36&gt;13,,SUM(46.0849*(POWER((13-H36),1.81)))))</f>
        <v>243.76316793833385</v>
      </c>
      <c r="J36" s="75">
        <v>131</v>
      </c>
      <c r="K36" s="64">
        <f>IF(J36&lt;75,,IF(J36&lt;75,,SUM(1.84523*(POWER((J36-75),1.348)))))</f>
        <v>419.38024320772456</v>
      </c>
      <c r="L36" s="76"/>
      <c r="M36" s="64">
        <f>IF(L36&lt;210,,IF(L36&lt;210,,SUM(0.188807*(POWER((L36-210),1.41)))))</f>
        <v>0</v>
      </c>
      <c r="N36" s="66">
        <v>3</v>
      </c>
      <c r="O36" s="58" t="s">
        <v>11</v>
      </c>
      <c r="P36" s="77">
        <v>12.9</v>
      </c>
      <c r="Q36" s="64">
        <f>IF((N36*60+P36)&lt;0.1,,IF((N36*60+P36)&gt;254,,SUM(0.11193*(POWER((254-(N36*60+P36)),1.88)))))</f>
        <v>255.09619398360309</v>
      </c>
      <c r="R36" s="60">
        <f>SUM(E36,G36,I36,K36,M36,Q36)</f>
        <v>1166.1875818393603</v>
      </c>
    </row>
    <row r="37" spans="1:18" x14ac:dyDescent="0.25">
      <c r="A37" s="78">
        <v>24</v>
      </c>
      <c r="B37" s="46" t="s">
        <v>108</v>
      </c>
      <c r="C37" s="46" t="s">
        <v>72</v>
      </c>
      <c r="D37" s="23">
        <v>7.95</v>
      </c>
      <c r="E37" s="47">
        <f>IF(D37&lt;1.5,,IF(D37&lt;1.5,,SUM(56.0211*(POWER((D37-1.5),1.05)))))</f>
        <v>396.63344539757196</v>
      </c>
      <c r="F37" s="22"/>
      <c r="G37" s="47">
        <f>IF(F37&lt;8,,IF(F37&lt;8,,SUM(7.86*(POWER((F37-8),1.1)))))</f>
        <v>0</v>
      </c>
      <c r="H37" s="22">
        <v>10.36</v>
      </c>
      <c r="I37" s="47">
        <f>IF(H37&lt;0.1,,IF(H37&gt;13,,SUM(46.0849*(POWER((13-H37),1.81)))))</f>
        <v>267.09253932818797</v>
      </c>
      <c r="J37" s="24"/>
      <c r="K37" s="47">
        <f>IF(J37&lt;75,,IF(J37&lt;75,,SUM(1.84523*(POWER((J37-75),1.348)))))</f>
        <v>0</v>
      </c>
      <c r="L37" s="31">
        <v>331</v>
      </c>
      <c r="M37" s="47">
        <f>IF(L37&lt;210,,IF(L37&lt;210,,SUM(0.188807*(POWER((L37-210),1.41)))))</f>
        <v>163.20951109570169</v>
      </c>
      <c r="N37" s="26">
        <v>3</v>
      </c>
      <c r="O37" s="27" t="s">
        <v>11</v>
      </c>
      <c r="P37" s="28">
        <v>17.600000000000001</v>
      </c>
      <c r="Q37" s="47">
        <f>IF((N37*60+P37)&lt;0.1,,IF((N37*60+P37)&gt;254,,SUM(0.11193*(POWER((254-(N37*60+P37)),1.88)))))</f>
        <v>219.45790007278583</v>
      </c>
      <c r="R37" s="48">
        <f>SUM(E37,G37,I37,K37,M37,Q37)</f>
        <v>1046.3933958942475</v>
      </c>
    </row>
    <row r="38" spans="1:18" x14ac:dyDescent="0.25">
      <c r="A38" s="78"/>
      <c r="B38" s="46"/>
      <c r="C38" s="46"/>
      <c r="D38" s="23"/>
      <c r="E38" s="47"/>
      <c r="F38" s="22"/>
      <c r="G38" s="47"/>
      <c r="H38" s="22"/>
      <c r="I38" s="47"/>
      <c r="J38" s="24"/>
      <c r="K38" s="47"/>
      <c r="L38" s="31"/>
      <c r="M38" s="47"/>
      <c r="N38" s="26"/>
      <c r="O38" s="27"/>
      <c r="P38" s="28"/>
      <c r="Q38" s="47"/>
      <c r="R38" s="48">
        <f>SUM(R34:R37)</f>
        <v>6616.7365053046597</v>
      </c>
    </row>
    <row r="39" spans="1:18" x14ac:dyDescent="0.25">
      <c r="A39" s="78"/>
      <c r="B39" s="23"/>
      <c r="C39" s="23"/>
      <c r="D39" s="23"/>
      <c r="E39" s="24"/>
      <c r="F39" s="22"/>
      <c r="G39" s="24"/>
      <c r="H39" s="22"/>
      <c r="I39" s="24"/>
      <c r="J39" s="24"/>
      <c r="K39" s="24"/>
      <c r="L39" s="31"/>
      <c r="M39" s="24"/>
      <c r="N39" s="26"/>
      <c r="O39" s="27"/>
      <c r="P39" s="28"/>
      <c r="Q39" s="24"/>
      <c r="R39" s="27"/>
    </row>
    <row r="40" spans="1:18" x14ac:dyDescent="0.25">
      <c r="A40" s="78">
        <v>25</v>
      </c>
      <c r="B40" s="46" t="s">
        <v>97</v>
      </c>
      <c r="C40" s="46" t="s">
        <v>73</v>
      </c>
      <c r="D40" s="23"/>
      <c r="E40" s="47">
        <f>IF(D40&lt;1.5,,IF(D40&lt;1.5,,SUM(56.0211*(POWER((D40-1.5),1.05)))))</f>
        <v>0</v>
      </c>
      <c r="F40" s="22">
        <v>43.11</v>
      </c>
      <c r="G40" s="47">
        <f>IF(F40&lt;8,,IF(F40&lt;8,,SUM(7.86*(POWER((F40-8),1.1)))))</f>
        <v>393.90950321314523</v>
      </c>
      <c r="H40" s="22">
        <v>8.7899999999999991</v>
      </c>
      <c r="I40" s="47">
        <f>IF(H40&lt;0.1,,IF(H40&gt;13,,SUM(46.0849*(POWER((13-H40),1.81)))))</f>
        <v>621.59747681452018</v>
      </c>
      <c r="J40" s="24"/>
      <c r="K40" s="47">
        <f>IF(J40&lt;75,,IF(J40&lt;75,,SUM(1.84523*(POWER((J40-75),1.348)))))</f>
        <v>0</v>
      </c>
      <c r="L40" s="31">
        <v>404</v>
      </c>
      <c r="M40" s="47">
        <f>IF(L40&lt;210,,IF(L40&lt;210,,SUM(0.188807*(POWER((L40-210),1.41)))))</f>
        <v>317.55468972209218</v>
      </c>
      <c r="N40" s="26">
        <v>2</v>
      </c>
      <c r="O40" s="27" t="s">
        <v>11</v>
      </c>
      <c r="P40" s="28">
        <v>49</v>
      </c>
      <c r="Q40" s="47">
        <f>IF((N40*60+P40)&lt;0.1,,IF((N40*60+P40)&gt;254,,SUM(0.11193*(POWER((254-(N40*60+P40)),1.88)))))</f>
        <v>474.51952183969109</v>
      </c>
      <c r="R40" s="48">
        <f>SUM(E40,G40,I40,K40,M40,Q40)</f>
        <v>1807.5811915894487</v>
      </c>
    </row>
    <row r="41" spans="1:18" x14ac:dyDescent="0.25">
      <c r="A41" s="78">
        <v>26</v>
      </c>
      <c r="B41" s="46" t="s">
        <v>83</v>
      </c>
      <c r="C41" s="46" t="s">
        <v>73</v>
      </c>
      <c r="D41" s="23"/>
      <c r="E41" s="47">
        <f>IF(D41&lt;1.5,,IF(D41&lt;1.5,,SUM(56.0211*(POWER((D41-1.5),1.05)))))</f>
        <v>0</v>
      </c>
      <c r="F41" s="22">
        <v>36.76</v>
      </c>
      <c r="G41" s="47">
        <f>IF(F41&lt;8,,IF(F41&lt;8,,SUM(7.86*(POWER((F41-8),1.1)))))</f>
        <v>316.29353561131444</v>
      </c>
      <c r="H41" s="22">
        <v>8.67</v>
      </c>
      <c r="I41" s="47">
        <f>IF(H41&lt;0.1,,IF(H41&gt;13,,SUM(46.0849*(POWER((13-H41),1.81)))))</f>
        <v>654.03613262027022</v>
      </c>
      <c r="J41" s="24"/>
      <c r="K41" s="47">
        <f>IF(J41&lt;75,,IF(J41&lt;75,,SUM(1.84523*(POWER((J41-75),1.348)))))</f>
        <v>0</v>
      </c>
      <c r="L41" s="31">
        <v>428</v>
      </c>
      <c r="M41" s="47">
        <f>IF(L41&lt;210,,IF(L41&lt;210,,SUM(0.188807*(POWER((L41-210),1.41)))))</f>
        <v>374.31889287080492</v>
      </c>
      <c r="N41" s="26">
        <v>2</v>
      </c>
      <c r="O41" s="27" t="s">
        <v>11</v>
      </c>
      <c r="P41" s="28">
        <v>53</v>
      </c>
      <c r="Q41" s="47">
        <f>IF((N41*60+P41)&lt;0.1,,IF((N41*60+P41)&gt;254,,SUM(0.11193*(POWER((254-(N41*60+P41)),1.88)))))</f>
        <v>433.40941294387619</v>
      </c>
      <c r="R41" s="48">
        <f>SUM(E41,G41,I41,K41,M41,Q41)</f>
        <v>1778.0579740462658</v>
      </c>
    </row>
    <row r="42" spans="1:18" x14ac:dyDescent="0.25">
      <c r="A42" s="78">
        <v>27</v>
      </c>
      <c r="B42" s="46" t="s">
        <v>78</v>
      </c>
      <c r="C42" s="46" t="s">
        <v>73</v>
      </c>
      <c r="D42" s="22">
        <v>8.65</v>
      </c>
      <c r="E42" s="47">
        <f>IF(D42&lt;1.5,,IF(D42&lt;1.5,,SUM(56.0211*(POWER((D42-1.5),1.05)))))</f>
        <v>441.94983493956289</v>
      </c>
      <c r="F42" s="29"/>
      <c r="G42" s="47">
        <f>IF(F42&lt;8,,IF(F42&lt;8,,SUM(7.86*(POWER((F42-8),1.1)))))</f>
        <v>0</v>
      </c>
      <c r="H42" s="22">
        <v>8.98</v>
      </c>
      <c r="I42" s="47">
        <f>IF(H42&lt;0.1,,IF(H42&gt;13,,SUM(46.0849*(POWER((13-H42),1.81)))))</f>
        <v>571.75214886862409</v>
      </c>
      <c r="J42" s="30">
        <v>135</v>
      </c>
      <c r="K42" s="47">
        <f>IF(J42&lt;75,,IF(J42&lt;75,,SUM(1.84523*(POWER((J42-75),1.348)))))</f>
        <v>460.25486980754636</v>
      </c>
      <c r="L42" s="23"/>
      <c r="M42" s="47">
        <f>IF(L42&lt;210,,IF(L42&lt;210,,SUM(0.188807*(POWER((L42-210),1.41)))))</f>
        <v>0</v>
      </c>
      <c r="N42" s="26">
        <v>3</v>
      </c>
      <c r="O42" s="27" t="s">
        <v>11</v>
      </c>
      <c r="P42" s="28">
        <v>12.3</v>
      </c>
      <c r="Q42" s="47">
        <f>IF((N42*60+P42)&lt;0.1,,IF((N42*60+P42)&gt;254,,SUM(0.11193*(POWER((254-(N42*60+P42)),1.88)))))</f>
        <v>259.82600281156039</v>
      </c>
      <c r="R42" s="48">
        <f>SUM(E42,G42,I42,K42,M42,Q42)</f>
        <v>1733.7828564272936</v>
      </c>
    </row>
    <row r="43" spans="1:18" x14ac:dyDescent="0.25">
      <c r="A43" s="78">
        <v>28</v>
      </c>
      <c r="B43" s="46" t="s">
        <v>95</v>
      </c>
      <c r="C43" s="46" t="s">
        <v>73</v>
      </c>
      <c r="D43" s="23"/>
      <c r="E43" s="47">
        <f>IF(D43&lt;1.5,,IF(D43&lt;1.5,,SUM(56.0211*(POWER((D43-1.5),1.05)))))</f>
        <v>0</v>
      </c>
      <c r="F43" s="22">
        <v>28.2</v>
      </c>
      <c r="G43" s="47">
        <f>IF(F43&lt;8,,IF(F43&lt;8,,SUM(7.86*(POWER((F43-8),1.1)))))</f>
        <v>214.44160666118975</v>
      </c>
      <c r="H43" s="22">
        <v>8.7200000000000006</v>
      </c>
      <c r="I43" s="47">
        <f>IF(H43&lt;0.1,,IF(H43&gt;13,,SUM(46.0849*(POWER((13-H43),1.81)))))</f>
        <v>640.43030046272565</v>
      </c>
      <c r="J43" s="24">
        <v>127</v>
      </c>
      <c r="K43" s="47">
        <f>IF(J43&lt;75,,IF(J43&lt;75,,SUM(1.84523*(POWER((J43-75),1.348)))))</f>
        <v>379.50981657058418</v>
      </c>
      <c r="L43" s="31"/>
      <c r="M43" s="47">
        <f>IF(L43&lt;210,,IF(L43&lt;210,,SUM(0.188807*(POWER((L43-210),1.41)))))</f>
        <v>0</v>
      </c>
      <c r="N43" s="26">
        <v>3</v>
      </c>
      <c r="O43" s="27" t="s">
        <v>11</v>
      </c>
      <c r="P43" s="28">
        <v>2.8</v>
      </c>
      <c r="Q43" s="47">
        <f>IF((N43*60+P43)&lt;0.1,,IF((N43*60+P43)&gt;254,,SUM(0.11193*(POWER((254-(N43*60+P43)),1.88)))))</f>
        <v>340.10176972570059</v>
      </c>
      <c r="R43" s="48">
        <f>SUM(E43,G43,I43,K43,M43,Q43)</f>
        <v>1574.4834934202004</v>
      </c>
    </row>
    <row r="44" spans="1:18" x14ac:dyDescent="0.25">
      <c r="A44" s="78">
        <v>29</v>
      </c>
      <c r="B44" s="46" t="s">
        <v>96</v>
      </c>
      <c r="C44" s="46" t="s">
        <v>73</v>
      </c>
      <c r="D44" s="23">
        <v>7.35</v>
      </c>
      <c r="E44" s="47">
        <f>IF(D44&lt;1.5,,IF(D44&lt;1.5,,SUM(56.0211*(POWER((D44-1.5),1.05)))))</f>
        <v>357.98538079168327</v>
      </c>
      <c r="F44" s="22"/>
      <c r="G44" s="47">
        <f>IF(F44&lt;8,,IF(F44&lt;8,,SUM(7.86*(POWER((F44-8),1.1)))))</f>
        <v>0</v>
      </c>
      <c r="H44" s="22">
        <v>9.1</v>
      </c>
      <c r="I44" s="47">
        <f>IF(H44&lt;0.1,,IF(H44&gt;13,,SUM(46.0849*(POWER((13-H44),1.81)))))</f>
        <v>541.23464462979859</v>
      </c>
      <c r="J44" s="24"/>
      <c r="K44" s="47">
        <f>IF(J44&lt;75,,IF(J44&lt;75,,SUM(1.84523*(POWER((J44-75),1.348)))))</f>
        <v>0</v>
      </c>
      <c r="L44" s="31">
        <v>414</v>
      </c>
      <c r="M44" s="47">
        <f>IF(L44&lt;210,,IF(L44&lt;210,,SUM(0.188807*(POWER((L44-210),1.41)))))</f>
        <v>340.8761591364094</v>
      </c>
      <c r="N44" s="26">
        <v>3</v>
      </c>
      <c r="O44" s="27" t="s">
        <v>11</v>
      </c>
      <c r="P44" s="28">
        <v>9.4</v>
      </c>
      <c r="Q44" s="47">
        <f>IF((N44*60+P44)&lt;0.1,,IF((N44*60+P44)&gt;254,,SUM(0.11193*(POWER((254-(N44*60+P44)),1.88)))))</f>
        <v>283.25894780868447</v>
      </c>
      <c r="R44" s="48">
        <f>SUM(E44,G44,I44,K44,M44,Q44)</f>
        <v>1523.3551323665758</v>
      </c>
    </row>
    <row r="45" spans="1:18" x14ac:dyDescent="0.25">
      <c r="A45" s="78"/>
      <c r="B45" s="46"/>
      <c r="C45" s="46"/>
      <c r="D45" s="23"/>
      <c r="E45" s="47"/>
      <c r="F45" s="22"/>
      <c r="G45" s="47"/>
      <c r="H45" s="22"/>
      <c r="I45" s="47"/>
      <c r="J45" s="24"/>
      <c r="K45" s="47"/>
      <c r="L45" s="31"/>
      <c r="M45" s="47"/>
      <c r="N45" s="26"/>
      <c r="O45" s="27"/>
      <c r="P45" s="28"/>
      <c r="Q45" s="47"/>
      <c r="R45" s="48">
        <f>SUM(R40:R43)</f>
        <v>6893.9055154832095</v>
      </c>
    </row>
    <row r="46" spans="1:18" x14ac:dyDescent="0.25">
      <c r="A46" s="78"/>
      <c r="B46" s="23"/>
      <c r="C46" s="23"/>
      <c r="D46" s="23"/>
      <c r="E46" s="24"/>
      <c r="F46" s="22"/>
      <c r="G46" s="24"/>
      <c r="H46" s="22"/>
      <c r="I46" s="24"/>
      <c r="J46" s="24"/>
      <c r="K46" s="24"/>
      <c r="L46" s="31"/>
      <c r="M46" s="24"/>
      <c r="N46" s="26"/>
      <c r="O46" s="27"/>
      <c r="P46" s="28"/>
      <c r="Q46" s="24"/>
      <c r="R46" s="27"/>
    </row>
    <row r="47" spans="1:18" x14ac:dyDescent="0.25">
      <c r="A47" s="78">
        <v>30</v>
      </c>
      <c r="B47" s="46" t="s">
        <v>101</v>
      </c>
      <c r="C47" s="46" t="s">
        <v>113</v>
      </c>
      <c r="D47" s="23"/>
      <c r="E47" s="47">
        <f>IF(D47&lt;1.5,,IF(D47&lt;1.5,,SUM(56.0211*(POWER((D47-1.5),1.05)))))</f>
        <v>0</v>
      </c>
      <c r="F47" s="22">
        <v>48.6</v>
      </c>
      <c r="G47" s="47">
        <f>IF(F47&lt;8,,IF(F47&lt;8,,SUM(7.86*(POWER((F47-8),1.1)))))</f>
        <v>462.16939499330067</v>
      </c>
      <c r="H47" s="22">
        <v>9.33</v>
      </c>
      <c r="I47" s="47">
        <f>IF(H47&lt;0.1,,IF(H47&gt;13,,SUM(46.0849*(POWER((13-H47),1.81)))))</f>
        <v>484.84645630713942</v>
      </c>
      <c r="J47" s="24">
        <v>143</v>
      </c>
      <c r="K47" s="47">
        <f>IF(J47&lt;75,,IF(J47&lt;75,,SUM(1.84523*(POWER((J47-75),1.348)))))</f>
        <v>544.84443717747729</v>
      </c>
      <c r="L47" s="31"/>
      <c r="M47" s="47">
        <f>IF(L47&lt;210,,IF(L47&lt;210,,SUM(0.188807*(POWER((L47-210),1.41)))))</f>
        <v>0</v>
      </c>
      <c r="N47" s="26">
        <v>2</v>
      </c>
      <c r="O47" s="27" t="s">
        <v>11</v>
      </c>
      <c r="P47" s="28">
        <v>59.9</v>
      </c>
      <c r="Q47" s="47">
        <f>IF((N47*60+P47)&lt;0.1,,IF((N47*60+P47)&gt;254,,SUM(0.11193*(POWER((254-(N47*60+P47)),1.88)))))</f>
        <v>366.61036108406313</v>
      </c>
      <c r="R47" s="48">
        <f>SUM(E47,G47,I47,K47,M47,Q47)</f>
        <v>1858.4706495619807</v>
      </c>
    </row>
    <row r="48" spans="1:18" x14ac:dyDescent="0.25">
      <c r="A48" s="78">
        <v>31</v>
      </c>
      <c r="B48" s="46" t="s">
        <v>85</v>
      </c>
      <c r="C48" s="46" t="s">
        <v>113</v>
      </c>
      <c r="D48" s="23">
        <v>8.6300000000000008</v>
      </c>
      <c r="E48" s="47">
        <f>IF(D48&lt;1.5,,IF(D48&lt;1.5,,SUM(56.0211*(POWER((D48-1.5),1.05)))))</f>
        <v>440.65189131147656</v>
      </c>
      <c r="F48" s="22"/>
      <c r="G48" s="47">
        <f>IF(F48&lt;8,,IF(F48&lt;8,,SUM(7.86*(POWER((F48-8),1.1)))))</f>
        <v>0</v>
      </c>
      <c r="H48" s="22">
        <v>9.67</v>
      </c>
      <c r="I48" s="47">
        <f>IF(H48&lt;0.1,,IF(H48&gt;13,,SUM(46.0849*(POWER((13-H48),1.81)))))</f>
        <v>406.61435997164278</v>
      </c>
      <c r="J48" s="24">
        <v>127</v>
      </c>
      <c r="K48" s="47">
        <f>IF(J48&lt;75,,IF(J48&lt;75,,SUM(1.84523*(POWER((J48-75),1.348)))))</f>
        <v>379.50981657058418</v>
      </c>
      <c r="L48" s="31"/>
      <c r="M48" s="47">
        <f>IF(L48&lt;210,,IF(L48&lt;210,,SUM(0.188807*(POWER((L48-210),1.41)))))</f>
        <v>0</v>
      </c>
      <c r="N48" s="26">
        <v>3</v>
      </c>
      <c r="O48" s="27" t="s">
        <v>11</v>
      </c>
      <c r="P48" s="28">
        <v>0.8</v>
      </c>
      <c r="Q48" s="47">
        <f>IF((N48*60+P48)&lt;0.1,,IF((N48*60+P48)&gt;254,,SUM(0.11193*(POWER((254-(N48*60+P48)),1.88)))))</f>
        <v>358.2839356308603</v>
      </c>
      <c r="R48" s="48">
        <f>SUM(E48,G48,I48,K48,M48,Q48)</f>
        <v>1585.0600034845638</v>
      </c>
    </row>
    <row r="49" spans="1:18" x14ac:dyDescent="0.25">
      <c r="A49" s="78">
        <v>32</v>
      </c>
      <c r="B49" s="46" t="s">
        <v>104</v>
      </c>
      <c r="C49" s="46" t="s">
        <v>113</v>
      </c>
      <c r="D49" s="23">
        <v>6.77</v>
      </c>
      <c r="E49" s="47">
        <f>IF(D49&lt;1.5,,IF(D49&lt;1.5,,SUM(56.0211*(POWER((D49-1.5),1.05)))))</f>
        <v>320.81360547171221</v>
      </c>
      <c r="F49" s="22"/>
      <c r="G49" s="47">
        <f>IF(F49&lt;8,,IF(F49&lt;8,,SUM(7.86*(POWER((F49-8),1.1)))))</f>
        <v>0</v>
      </c>
      <c r="H49" s="22">
        <v>9.35</v>
      </c>
      <c r="I49" s="47">
        <f>IF(H49&lt;0.1,,IF(H49&gt;13,,SUM(46.0849*(POWER((13-H49),1.81)))))</f>
        <v>480.07460594957138</v>
      </c>
      <c r="J49" s="24"/>
      <c r="K49" s="47">
        <f>IF(J49&lt;75,,IF(J49&lt;75,,SUM(1.84523*(POWER((J49-75),1.348)))))</f>
        <v>0</v>
      </c>
      <c r="L49" s="31">
        <v>386</v>
      </c>
      <c r="M49" s="47">
        <f>IF(L49&lt;210,,IF(L49&lt;210,,SUM(0.188807*(POWER((L49-210),1.41)))))</f>
        <v>276.81584990369777</v>
      </c>
      <c r="N49" s="26">
        <v>2</v>
      </c>
      <c r="O49" s="27" t="s">
        <v>11</v>
      </c>
      <c r="P49" s="28">
        <v>49.9</v>
      </c>
      <c r="Q49" s="47">
        <f>IF((N49*60+P49)&lt;0.1,,IF((N49*60+P49)&gt;254,,SUM(0.11193*(POWER((254-(N49*60+P49)),1.88)))))</f>
        <v>465.11781674524383</v>
      </c>
      <c r="R49" s="48">
        <f>SUM(E49,G49,I49,K49,M49,Q49)</f>
        <v>1542.8218780702252</v>
      </c>
    </row>
    <row r="50" spans="1:18" x14ac:dyDescent="0.25">
      <c r="A50" s="78">
        <v>33</v>
      </c>
      <c r="B50" s="46" t="s">
        <v>94</v>
      </c>
      <c r="C50" s="46" t="s">
        <v>113</v>
      </c>
      <c r="D50" s="23">
        <v>6.07</v>
      </c>
      <c r="E50" s="47">
        <f>IF(D50&lt;1.5,,IF(D50&lt;1.5,,SUM(56.0211*(POWER((D50-1.5),1.05)))))</f>
        <v>276.22541976169106</v>
      </c>
      <c r="F50" s="22"/>
      <c r="G50" s="47">
        <f>IF(F50&lt;8,,IF(F50&lt;8,,SUM(7.86*(POWER((F50-8),1.1)))))</f>
        <v>0</v>
      </c>
      <c r="H50" s="22">
        <v>9.2899999999999991</v>
      </c>
      <c r="I50" s="47">
        <f>IF(H50&lt;0.1,,IF(H50&gt;13,,SUM(46.0849*(POWER((13-H50),1.81)))))</f>
        <v>494.45346635627203</v>
      </c>
      <c r="J50" s="24"/>
      <c r="K50" s="47">
        <f>IF(J50&lt;75,,IF(J50&lt;75,,SUM(1.84523*(POWER((J50-75),1.348)))))</f>
        <v>0</v>
      </c>
      <c r="L50" s="31">
        <v>382</v>
      </c>
      <c r="M50" s="47">
        <f>IF(L50&lt;210,,IF(L50&lt;210,,SUM(0.188807*(POWER((L50-210),1.41)))))</f>
        <v>267.98667593650481</v>
      </c>
      <c r="N50" s="26">
        <v>2</v>
      </c>
      <c r="O50" s="27" t="s">
        <v>11</v>
      </c>
      <c r="P50" s="28">
        <v>49.3</v>
      </c>
      <c r="Q50" s="47">
        <f>IF((N50*60+P50)&lt;0.1,,IF((N50*60+P50)&gt;254,,SUM(0.11193*(POWER((254-(N50*60+P50)),1.88)))))</f>
        <v>471.37583549292918</v>
      </c>
      <c r="R50" s="48">
        <f>SUM(E50,G50,I50,K50,M50,Q50)</f>
        <v>1510.0413975473971</v>
      </c>
    </row>
    <row r="51" spans="1:18" x14ac:dyDescent="0.25">
      <c r="A51" s="78">
        <v>34</v>
      </c>
      <c r="B51" s="46" t="s">
        <v>102</v>
      </c>
      <c r="C51" s="46" t="s">
        <v>113</v>
      </c>
      <c r="D51" s="23"/>
      <c r="E51" s="47">
        <f>IF(D51&lt;1.5,,IF(D51&lt;1.5,,SUM(56.0211*(POWER((D51-1.5),1.05)))))</f>
        <v>0</v>
      </c>
      <c r="F51" s="22">
        <v>41.65</v>
      </c>
      <c r="G51" s="47">
        <f>IF(F51&lt;8,,IF(F51&lt;8,,SUM(7.86*(POWER((F51-8),1.1)))))</f>
        <v>375.929252763036</v>
      </c>
      <c r="H51" s="22">
        <v>9.26</v>
      </c>
      <c r="I51" s="47">
        <f>IF(H51&lt;0.1,,IF(H51&gt;13,,SUM(46.0849*(POWER((13-H51),1.81)))))</f>
        <v>501.71403411567115</v>
      </c>
      <c r="J51" s="24"/>
      <c r="K51" s="47">
        <f>IF(J51&lt;75,,IF(J51&lt;75,,SUM(1.84523*(POWER((J51-75),1.348)))))</f>
        <v>0</v>
      </c>
      <c r="L51" s="31">
        <v>391</v>
      </c>
      <c r="M51" s="47">
        <f>IF(L51&lt;210,,IF(L51&lt;210,,SUM(0.188807*(POWER((L51-210),1.41)))))</f>
        <v>287.96843239764343</v>
      </c>
      <c r="N51" s="26">
        <v>3</v>
      </c>
      <c r="O51" s="27" t="s">
        <v>11</v>
      </c>
      <c r="P51" s="28">
        <v>2.6</v>
      </c>
      <c r="Q51" s="47">
        <f>IF((N51*60+P51)&lt;0.1,,IF((N51*60+P51)&gt;254,,SUM(0.11193*(POWER((254-(N51*60+P51)),1.88)))))</f>
        <v>341.90003235857881</v>
      </c>
      <c r="R51" s="48">
        <f>SUM(E51,G51,I51,K51,M51,Q51)</f>
        <v>1507.5117516349294</v>
      </c>
    </row>
    <row r="52" spans="1:18" x14ac:dyDescent="0.25">
      <c r="R52" s="70">
        <f>SUM(R47:R50)</f>
        <v>6496.3939286641671</v>
      </c>
    </row>
  </sheetData>
  <sortState ref="T6:U12">
    <sortCondition descending="1" ref="U6:U12"/>
  </sortState>
  <mergeCells count="1">
    <mergeCell ref="N5:P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R17" sqref="R17"/>
    </sheetView>
  </sheetViews>
  <sheetFormatPr defaultRowHeight="15" x14ac:dyDescent="0.25"/>
  <cols>
    <col min="1" max="1" width="5.42578125" customWidth="1"/>
    <col min="2" max="2" width="18.5703125" customWidth="1"/>
    <col min="3" max="3" width="24.85546875" customWidth="1"/>
    <col min="4" max="11" width="7.7109375" customWidth="1"/>
    <col min="12" max="12" width="3.28515625" customWidth="1"/>
    <col min="13" max="13" width="1.42578125" customWidth="1"/>
    <col min="14" max="16" width="7.7109375" customWidth="1"/>
  </cols>
  <sheetData>
    <row r="1" spans="1:16" ht="23.25" x14ac:dyDescent="0.35">
      <c r="A1" s="1" t="s">
        <v>14</v>
      </c>
      <c r="C1" s="2"/>
      <c r="E1" s="3"/>
      <c r="G1" s="3"/>
      <c r="I1" s="3"/>
      <c r="K1" s="83" t="s">
        <v>158</v>
      </c>
      <c r="L1" s="83"/>
      <c r="M1" s="83"/>
      <c r="N1" s="83"/>
      <c r="O1" s="83"/>
      <c r="P1" s="83"/>
    </row>
    <row r="2" spans="1:16" x14ac:dyDescent="0.25">
      <c r="C2" s="2"/>
      <c r="E2" s="3"/>
      <c r="G2" s="3"/>
      <c r="I2" s="3"/>
      <c r="K2" s="3"/>
      <c r="N2" s="4"/>
      <c r="O2" s="3"/>
    </row>
    <row r="3" spans="1:16" ht="15.75" x14ac:dyDescent="0.25">
      <c r="A3" s="5"/>
      <c r="B3" s="90" t="s">
        <v>22</v>
      </c>
      <c r="C3" s="90"/>
      <c r="E3" s="3"/>
      <c r="G3" s="3"/>
      <c r="I3" s="3"/>
      <c r="K3" s="3"/>
      <c r="N3" s="4"/>
      <c r="O3" s="3"/>
    </row>
    <row r="5" spans="1:16" x14ac:dyDescent="0.25">
      <c r="A5" s="55" t="s">
        <v>157</v>
      </c>
      <c r="B5" s="7" t="s">
        <v>1</v>
      </c>
      <c r="C5" s="7" t="s">
        <v>2</v>
      </c>
      <c r="D5" s="7" t="s">
        <v>5</v>
      </c>
      <c r="E5" s="33" t="s">
        <v>4</v>
      </c>
      <c r="F5" s="7" t="s">
        <v>6</v>
      </c>
      <c r="G5" s="33" t="s">
        <v>4</v>
      </c>
      <c r="H5" s="7" t="s">
        <v>7</v>
      </c>
      <c r="I5" s="33" t="s">
        <v>4</v>
      </c>
      <c r="J5" s="7" t="s">
        <v>8</v>
      </c>
      <c r="K5" s="33" t="s">
        <v>4</v>
      </c>
      <c r="L5" s="91" t="s">
        <v>13</v>
      </c>
      <c r="M5" s="92"/>
      <c r="N5" s="93"/>
      <c r="O5" s="33" t="s">
        <v>4</v>
      </c>
      <c r="P5" s="7" t="s">
        <v>10</v>
      </c>
    </row>
    <row r="6" spans="1:16" x14ac:dyDescent="0.25">
      <c r="A6" s="73">
        <v>1</v>
      </c>
      <c r="B6" s="46" t="s">
        <v>116</v>
      </c>
      <c r="C6" s="51" t="s">
        <v>134</v>
      </c>
      <c r="D6" s="30">
        <v>49.11</v>
      </c>
      <c r="E6" s="47">
        <f t="shared" ref="E6:E25" si="0">IF(D6&lt;10,,IF(D6&lt;10,,SUM(5.33*(POWER((D6-10),1.1)))))</f>
        <v>300.77643437001853</v>
      </c>
      <c r="F6" s="23">
        <v>8.51</v>
      </c>
      <c r="G6" s="47">
        <f t="shared" ref="G6:G25" si="1">IF(F6&lt;0.1,,IF(F6&gt;11.5,,SUM(58.015*(POWER((11.5-F6),1.81)))))</f>
        <v>421.21627916319045</v>
      </c>
      <c r="H6" s="23"/>
      <c r="I6" s="47">
        <f t="shared" ref="I6:I25" si="2">IF(H6&lt;75,,IF(H6&lt;75,,SUM(0.8465*(POWER((H6-75),1.42)))))</f>
        <v>0</v>
      </c>
      <c r="J6" s="23">
        <v>451</v>
      </c>
      <c r="K6" s="47">
        <f t="shared" ref="K6:K25" si="3">IF(J6&lt;220,,IF(J6&lt;220,,SUM(0.14354*(POWER((J6-220),1.4)))))</f>
        <v>292.43524505935369</v>
      </c>
      <c r="L6" s="36">
        <v>2</v>
      </c>
      <c r="M6" s="23" t="s">
        <v>11</v>
      </c>
      <c r="N6" s="34">
        <v>33</v>
      </c>
      <c r="O6" s="47">
        <f t="shared" ref="O6:O25" si="4">IF((L6*60+N6)&lt;0.1,,IF((L6*60+N6)&gt;235,,SUM(0.13279*(POWER((235-(L6*60+N6)),1.85)))))</f>
        <v>461.02130720351892</v>
      </c>
      <c r="P6" s="48">
        <f t="shared" ref="P6:P25" si="5">SUM(E6,G6,I6,K6,O6)</f>
        <v>1475.4492657960816</v>
      </c>
    </row>
    <row r="7" spans="1:16" x14ac:dyDescent="0.25">
      <c r="A7" s="73">
        <v>2</v>
      </c>
      <c r="B7" s="39" t="s">
        <v>128</v>
      </c>
      <c r="C7" s="40" t="s">
        <v>136</v>
      </c>
      <c r="D7" s="13">
        <v>46.96</v>
      </c>
      <c r="E7" s="47">
        <f t="shared" si="0"/>
        <v>282.63918220430298</v>
      </c>
      <c r="F7" s="10">
        <v>8.57</v>
      </c>
      <c r="G7" s="41">
        <f t="shared" si="1"/>
        <v>406.04174864171222</v>
      </c>
      <c r="H7" s="13"/>
      <c r="I7" s="41">
        <f t="shared" si="2"/>
        <v>0</v>
      </c>
      <c r="J7" s="13">
        <v>430</v>
      </c>
      <c r="K7" s="41">
        <f t="shared" si="3"/>
        <v>255.90569712890738</v>
      </c>
      <c r="L7" s="14">
        <v>2</v>
      </c>
      <c r="M7" s="15" t="s">
        <v>11</v>
      </c>
      <c r="N7" s="38">
        <v>53.4</v>
      </c>
      <c r="O7" s="41">
        <f t="shared" si="4"/>
        <v>271.57493759161383</v>
      </c>
      <c r="P7" s="42">
        <f t="shared" si="5"/>
        <v>1216.1615655665364</v>
      </c>
    </row>
    <row r="8" spans="1:16" x14ac:dyDescent="0.25">
      <c r="A8" s="73">
        <v>3</v>
      </c>
      <c r="B8" s="50" t="s">
        <v>114</v>
      </c>
      <c r="C8" s="51" t="s">
        <v>134</v>
      </c>
      <c r="D8" s="30">
        <v>38.880000000000003</v>
      </c>
      <c r="E8" s="47">
        <f t="shared" si="0"/>
        <v>215.46866298881625</v>
      </c>
      <c r="F8" s="22">
        <v>8.82</v>
      </c>
      <c r="G8" s="47">
        <f t="shared" si="1"/>
        <v>345.51290559127295</v>
      </c>
      <c r="H8" s="24">
        <v>135</v>
      </c>
      <c r="I8" s="47">
        <f t="shared" si="2"/>
        <v>283.53177583089024</v>
      </c>
      <c r="J8" s="30"/>
      <c r="K8" s="47">
        <f t="shared" si="3"/>
        <v>0</v>
      </c>
      <c r="L8" s="26">
        <v>2</v>
      </c>
      <c r="M8" s="27" t="s">
        <v>11</v>
      </c>
      <c r="N8" s="34">
        <v>48.6</v>
      </c>
      <c r="O8" s="47">
        <f t="shared" si="4"/>
        <v>312.0156068496766</v>
      </c>
      <c r="P8" s="48">
        <f t="shared" si="5"/>
        <v>1156.528951260656</v>
      </c>
    </row>
    <row r="9" spans="1:16" x14ac:dyDescent="0.25">
      <c r="A9" s="73">
        <v>4</v>
      </c>
      <c r="B9" s="39" t="s">
        <v>130</v>
      </c>
      <c r="C9" s="40" t="s">
        <v>68</v>
      </c>
      <c r="D9" s="13">
        <v>51.76</v>
      </c>
      <c r="E9" s="47">
        <f t="shared" si="0"/>
        <v>323.26876794123547</v>
      </c>
      <c r="F9" s="10">
        <v>9.17</v>
      </c>
      <c r="G9" s="41">
        <f t="shared" si="1"/>
        <v>268.19736931081945</v>
      </c>
      <c r="H9" s="13">
        <v>127</v>
      </c>
      <c r="I9" s="41">
        <f t="shared" si="2"/>
        <v>231.39379583661051</v>
      </c>
      <c r="J9" s="13"/>
      <c r="K9" s="41">
        <f t="shared" si="3"/>
        <v>0</v>
      </c>
      <c r="L9" s="14">
        <v>2</v>
      </c>
      <c r="M9" s="15" t="s">
        <v>11</v>
      </c>
      <c r="N9" s="38">
        <v>49.6</v>
      </c>
      <c r="O9" s="41">
        <f t="shared" si="4"/>
        <v>303.37808477217243</v>
      </c>
      <c r="P9" s="42">
        <f t="shared" si="5"/>
        <v>1126.2380178608378</v>
      </c>
    </row>
    <row r="10" spans="1:16" x14ac:dyDescent="0.25">
      <c r="A10" s="73">
        <v>5</v>
      </c>
      <c r="B10" s="39" t="s">
        <v>124</v>
      </c>
      <c r="C10" s="40" t="s">
        <v>134</v>
      </c>
      <c r="D10" s="13">
        <v>37.29</v>
      </c>
      <c r="E10" s="47">
        <f t="shared" si="0"/>
        <v>202.45620800008626</v>
      </c>
      <c r="F10" s="10">
        <v>9.0299999999999994</v>
      </c>
      <c r="G10" s="41">
        <f t="shared" si="1"/>
        <v>298.07241205418813</v>
      </c>
      <c r="H10" s="13">
        <v>123</v>
      </c>
      <c r="I10" s="41">
        <f t="shared" si="2"/>
        <v>206.5330314242951</v>
      </c>
      <c r="J10" s="13"/>
      <c r="K10" s="41">
        <f t="shared" si="3"/>
        <v>0</v>
      </c>
      <c r="L10" s="14">
        <v>2</v>
      </c>
      <c r="M10" s="15" t="s">
        <v>11</v>
      </c>
      <c r="N10" s="38">
        <v>43.5</v>
      </c>
      <c r="O10" s="41">
        <f t="shared" si="4"/>
        <v>357.79275995104035</v>
      </c>
      <c r="P10" s="42">
        <f t="shared" si="5"/>
        <v>1064.8544114296099</v>
      </c>
    </row>
    <row r="11" spans="1:16" x14ac:dyDescent="0.25">
      <c r="A11" s="73">
        <v>6</v>
      </c>
      <c r="B11" s="39" t="s">
        <v>119</v>
      </c>
      <c r="C11" s="40" t="s">
        <v>68</v>
      </c>
      <c r="D11" s="13">
        <v>41.65</v>
      </c>
      <c r="E11" s="47">
        <f t="shared" si="0"/>
        <v>238.30782054387947</v>
      </c>
      <c r="F11" s="10">
        <v>9.19</v>
      </c>
      <c r="G11" s="41">
        <f t="shared" si="1"/>
        <v>264.0450195497512</v>
      </c>
      <c r="H11" s="13">
        <v>127</v>
      </c>
      <c r="I11" s="41">
        <f t="shared" si="2"/>
        <v>231.39379583661051</v>
      </c>
      <c r="J11" s="13"/>
      <c r="K11" s="41">
        <f t="shared" si="3"/>
        <v>0</v>
      </c>
      <c r="L11" s="14">
        <v>2</v>
      </c>
      <c r="M11" s="15" t="s">
        <v>11</v>
      </c>
      <c r="N11" s="38">
        <v>47.5</v>
      </c>
      <c r="O11" s="41">
        <f t="shared" si="4"/>
        <v>321.64540437427542</v>
      </c>
      <c r="P11" s="42">
        <f t="shared" si="5"/>
        <v>1055.3920403045165</v>
      </c>
    </row>
    <row r="12" spans="1:16" x14ac:dyDescent="0.25">
      <c r="A12" s="73">
        <v>7</v>
      </c>
      <c r="B12" s="39" t="s">
        <v>127</v>
      </c>
      <c r="C12" s="40" t="s">
        <v>134</v>
      </c>
      <c r="D12" s="13">
        <v>39.75</v>
      </c>
      <c r="E12" s="47">
        <f t="shared" si="0"/>
        <v>222.61933243118082</v>
      </c>
      <c r="F12" s="10">
        <v>9.06</v>
      </c>
      <c r="G12" s="41">
        <f t="shared" si="1"/>
        <v>291.55190419903465</v>
      </c>
      <c r="H12" s="13"/>
      <c r="I12" s="41">
        <f t="shared" si="2"/>
        <v>0</v>
      </c>
      <c r="J12" s="13">
        <v>405</v>
      </c>
      <c r="K12" s="41">
        <f t="shared" si="3"/>
        <v>214.29565310786299</v>
      </c>
      <c r="L12" s="14">
        <v>2</v>
      </c>
      <c r="M12" s="15" t="s">
        <v>11</v>
      </c>
      <c r="N12" s="38">
        <v>47.8</v>
      </c>
      <c r="O12" s="41">
        <f t="shared" si="4"/>
        <v>319.00576092536551</v>
      </c>
      <c r="P12" s="42">
        <f t="shared" si="5"/>
        <v>1047.472650663444</v>
      </c>
    </row>
    <row r="13" spans="1:16" x14ac:dyDescent="0.25">
      <c r="A13" s="73">
        <v>8</v>
      </c>
      <c r="B13" s="61" t="s">
        <v>121</v>
      </c>
      <c r="C13" s="62" t="s">
        <v>135</v>
      </c>
      <c r="D13" s="63">
        <v>34.85</v>
      </c>
      <c r="E13" s="64">
        <f t="shared" si="0"/>
        <v>182.63593881702178</v>
      </c>
      <c r="F13" s="65">
        <v>9.58</v>
      </c>
      <c r="G13" s="64">
        <f t="shared" si="1"/>
        <v>188.93634975042775</v>
      </c>
      <c r="H13" s="63"/>
      <c r="I13" s="64">
        <f t="shared" si="2"/>
        <v>0</v>
      </c>
      <c r="J13" s="63">
        <v>346</v>
      </c>
      <c r="K13" s="64">
        <f t="shared" si="3"/>
        <v>125.16753660503127</v>
      </c>
      <c r="L13" s="66">
        <v>2</v>
      </c>
      <c r="M13" s="67" t="s">
        <v>11</v>
      </c>
      <c r="N13" s="68">
        <v>25.2</v>
      </c>
      <c r="O13" s="64">
        <f t="shared" si="4"/>
        <v>545.41439216620029</v>
      </c>
      <c r="P13" s="57">
        <f t="shared" si="5"/>
        <v>1042.1542173386811</v>
      </c>
    </row>
    <row r="14" spans="1:16" x14ac:dyDescent="0.25">
      <c r="A14" s="73">
        <v>9</v>
      </c>
      <c r="B14" s="39" t="s">
        <v>118</v>
      </c>
      <c r="C14" s="40" t="s">
        <v>68</v>
      </c>
      <c r="D14" s="13">
        <v>47.55</v>
      </c>
      <c r="E14" s="47">
        <f t="shared" si="0"/>
        <v>287.60613410233179</v>
      </c>
      <c r="F14" s="10">
        <v>8.91</v>
      </c>
      <c r="G14" s="41">
        <f t="shared" si="1"/>
        <v>324.79764343829271</v>
      </c>
      <c r="H14" s="13"/>
      <c r="I14" s="41">
        <f t="shared" si="2"/>
        <v>0</v>
      </c>
      <c r="J14" s="13">
        <v>417</v>
      </c>
      <c r="K14" s="41">
        <f t="shared" si="3"/>
        <v>234.00528094708295</v>
      </c>
      <c r="L14" s="14">
        <v>3</v>
      </c>
      <c r="M14" s="15" t="s">
        <v>11</v>
      </c>
      <c r="N14" s="38">
        <v>15.6</v>
      </c>
      <c r="O14" s="41">
        <f t="shared" si="4"/>
        <v>118.80463415212753</v>
      </c>
      <c r="P14" s="42">
        <f t="shared" si="5"/>
        <v>965.21369263983502</v>
      </c>
    </row>
    <row r="15" spans="1:16" x14ac:dyDescent="0.25">
      <c r="A15" s="73">
        <v>10</v>
      </c>
      <c r="B15" s="39" t="s">
        <v>132</v>
      </c>
      <c r="C15" s="40" t="s">
        <v>135</v>
      </c>
      <c r="D15" s="13">
        <v>36.229999999999997</v>
      </c>
      <c r="E15" s="47">
        <f t="shared" si="0"/>
        <v>193.82300774884638</v>
      </c>
      <c r="F15" s="10">
        <v>9.2899999999999991</v>
      </c>
      <c r="G15" s="41">
        <f t="shared" si="1"/>
        <v>243.71951878213559</v>
      </c>
      <c r="H15" s="13">
        <v>115</v>
      </c>
      <c r="I15" s="41">
        <f t="shared" si="2"/>
        <v>159.42343050550861</v>
      </c>
      <c r="J15" s="13"/>
      <c r="K15" s="41">
        <f t="shared" si="3"/>
        <v>0</v>
      </c>
      <c r="L15" s="14">
        <v>2</v>
      </c>
      <c r="M15" s="15" t="s">
        <v>11</v>
      </c>
      <c r="N15" s="38">
        <v>51.1</v>
      </c>
      <c r="O15" s="41">
        <f t="shared" si="4"/>
        <v>290.63101490639235</v>
      </c>
      <c r="P15" s="42">
        <f t="shared" si="5"/>
        <v>887.59697194288287</v>
      </c>
    </row>
    <row r="16" spans="1:16" x14ac:dyDescent="0.25">
      <c r="A16" s="73">
        <v>11</v>
      </c>
      <c r="B16" s="39" t="s">
        <v>123</v>
      </c>
      <c r="C16" s="40" t="s">
        <v>134</v>
      </c>
      <c r="D16" s="13">
        <v>33.67</v>
      </c>
      <c r="E16" s="47">
        <f t="shared" si="0"/>
        <v>173.11922241562854</v>
      </c>
      <c r="F16" s="10">
        <v>9.5399999999999991</v>
      </c>
      <c r="G16" s="41">
        <f t="shared" si="1"/>
        <v>196.1208585339019</v>
      </c>
      <c r="H16" s="13"/>
      <c r="I16" s="41">
        <f t="shared" si="2"/>
        <v>0</v>
      </c>
      <c r="J16" s="13">
        <v>382</v>
      </c>
      <c r="K16" s="41">
        <f t="shared" si="3"/>
        <v>177.94834870087072</v>
      </c>
      <c r="L16" s="14">
        <v>2</v>
      </c>
      <c r="M16" s="15" t="s">
        <v>11</v>
      </c>
      <c r="N16" s="38">
        <v>47</v>
      </c>
      <c r="O16" s="41">
        <f t="shared" si="4"/>
        <v>326.06700876254246</v>
      </c>
      <c r="P16" s="42">
        <f t="shared" si="5"/>
        <v>873.2554384129437</v>
      </c>
    </row>
    <row r="17" spans="1:16" x14ac:dyDescent="0.25">
      <c r="A17" s="73">
        <v>12</v>
      </c>
      <c r="B17" s="39" t="s">
        <v>126</v>
      </c>
      <c r="C17" s="40" t="s">
        <v>135</v>
      </c>
      <c r="D17" s="13">
        <v>30.18</v>
      </c>
      <c r="E17" s="47">
        <f t="shared" si="0"/>
        <v>145.25814277819387</v>
      </c>
      <c r="F17" s="10">
        <v>9.48</v>
      </c>
      <c r="G17" s="41">
        <f t="shared" si="1"/>
        <v>207.12202108971258</v>
      </c>
      <c r="H17" s="13">
        <v>115</v>
      </c>
      <c r="I17" s="41">
        <f t="shared" si="2"/>
        <v>159.42343050550861</v>
      </c>
      <c r="J17" s="13"/>
      <c r="K17" s="41">
        <f t="shared" si="3"/>
        <v>0</v>
      </c>
      <c r="L17" s="14">
        <v>2</v>
      </c>
      <c r="M17" s="15" t="s">
        <v>11</v>
      </c>
      <c r="N17" s="38">
        <v>51.5</v>
      </c>
      <c r="O17" s="41">
        <f t="shared" si="4"/>
        <v>287.27429180735311</v>
      </c>
      <c r="P17" s="42">
        <f t="shared" si="5"/>
        <v>799.07788618076825</v>
      </c>
    </row>
    <row r="18" spans="1:16" x14ac:dyDescent="0.25">
      <c r="A18" s="73">
        <v>13</v>
      </c>
      <c r="B18" s="39" t="s">
        <v>133</v>
      </c>
      <c r="C18" s="40" t="s">
        <v>136</v>
      </c>
      <c r="D18" s="13">
        <v>45.28</v>
      </c>
      <c r="E18" s="47">
        <f t="shared" si="0"/>
        <v>268.53978887007906</v>
      </c>
      <c r="F18" s="10">
        <v>10.11</v>
      </c>
      <c r="G18" s="41">
        <f t="shared" si="1"/>
        <v>105.29241456523029</v>
      </c>
      <c r="H18" s="13"/>
      <c r="I18" s="41">
        <f t="shared" si="2"/>
        <v>0</v>
      </c>
      <c r="J18" s="13">
        <v>374</v>
      </c>
      <c r="K18" s="41">
        <f t="shared" si="3"/>
        <v>165.76847839786998</v>
      </c>
      <c r="L18" s="14">
        <v>3</v>
      </c>
      <c r="M18" s="15" t="s">
        <v>11</v>
      </c>
      <c r="N18" s="38">
        <v>3.6</v>
      </c>
      <c r="O18" s="41">
        <f t="shared" si="4"/>
        <v>194.28852045195163</v>
      </c>
      <c r="P18" s="42">
        <f t="shared" si="5"/>
        <v>733.88920228513098</v>
      </c>
    </row>
    <row r="19" spans="1:16" x14ac:dyDescent="0.25">
      <c r="A19" s="73">
        <v>14</v>
      </c>
      <c r="B19" s="46" t="s">
        <v>117</v>
      </c>
      <c r="C19" s="51" t="s">
        <v>136</v>
      </c>
      <c r="D19" s="30">
        <v>24.87</v>
      </c>
      <c r="E19" s="47">
        <f t="shared" si="0"/>
        <v>103.81719111501052</v>
      </c>
      <c r="F19" s="22">
        <v>9.19</v>
      </c>
      <c r="G19" s="47">
        <f t="shared" si="1"/>
        <v>264.0450195497512</v>
      </c>
      <c r="H19" s="24">
        <v>123</v>
      </c>
      <c r="I19" s="47">
        <f t="shared" si="2"/>
        <v>206.5330314242951</v>
      </c>
      <c r="J19" s="30"/>
      <c r="K19" s="47">
        <f t="shared" si="3"/>
        <v>0</v>
      </c>
      <c r="L19" s="26">
        <v>3</v>
      </c>
      <c r="M19" s="27" t="s">
        <v>11</v>
      </c>
      <c r="N19" s="37">
        <v>19.2</v>
      </c>
      <c r="O19" s="47">
        <f t="shared" si="4"/>
        <v>99.505931636255994</v>
      </c>
      <c r="P19" s="48">
        <f t="shared" si="5"/>
        <v>673.9011737253129</v>
      </c>
    </row>
    <row r="20" spans="1:16" x14ac:dyDescent="0.25">
      <c r="A20" s="73">
        <v>15</v>
      </c>
      <c r="B20" s="39" t="s">
        <v>125</v>
      </c>
      <c r="C20" s="40" t="s">
        <v>136</v>
      </c>
      <c r="D20" s="13">
        <v>35.520000000000003</v>
      </c>
      <c r="E20" s="47">
        <f t="shared" si="0"/>
        <v>188.05978968379412</v>
      </c>
      <c r="F20" s="10">
        <v>9.73</v>
      </c>
      <c r="G20" s="41">
        <f t="shared" si="1"/>
        <v>163.06918801884765</v>
      </c>
      <c r="H20" s="13"/>
      <c r="I20" s="41">
        <f t="shared" si="2"/>
        <v>0</v>
      </c>
      <c r="J20" s="13">
        <v>356</v>
      </c>
      <c r="K20" s="41">
        <f t="shared" si="3"/>
        <v>139.29239752890982</v>
      </c>
      <c r="L20" s="14">
        <v>3</v>
      </c>
      <c r="M20" s="15" t="s">
        <v>11</v>
      </c>
      <c r="N20" s="38">
        <v>5.6</v>
      </c>
      <c r="O20" s="41">
        <f t="shared" si="4"/>
        <v>180.53450785972697</v>
      </c>
      <c r="P20" s="42">
        <f t="shared" si="5"/>
        <v>670.95588309127857</v>
      </c>
    </row>
    <row r="21" spans="1:16" x14ac:dyDescent="0.25">
      <c r="A21" s="73">
        <v>16</v>
      </c>
      <c r="B21" s="39" t="s">
        <v>129</v>
      </c>
      <c r="C21" s="40" t="s">
        <v>68</v>
      </c>
      <c r="D21" s="13">
        <v>31.56</v>
      </c>
      <c r="E21" s="47">
        <f t="shared" si="0"/>
        <v>156.22151356674769</v>
      </c>
      <c r="F21" s="10">
        <v>9.52</v>
      </c>
      <c r="G21" s="41">
        <f t="shared" si="1"/>
        <v>199.75805050106462</v>
      </c>
      <c r="H21" s="13"/>
      <c r="I21" s="41">
        <f t="shared" si="2"/>
        <v>0</v>
      </c>
      <c r="J21" s="13">
        <v>383</v>
      </c>
      <c r="K21" s="41">
        <f t="shared" si="3"/>
        <v>179.48807014811143</v>
      </c>
      <c r="L21" s="14">
        <v>3</v>
      </c>
      <c r="M21" s="15" t="s">
        <v>11</v>
      </c>
      <c r="N21" s="38">
        <v>16.3</v>
      </c>
      <c r="O21" s="41">
        <f t="shared" si="4"/>
        <v>114.92927211677312</v>
      </c>
      <c r="P21" s="42">
        <f t="shared" si="5"/>
        <v>650.39690633269674</v>
      </c>
    </row>
    <row r="22" spans="1:16" x14ac:dyDescent="0.25">
      <c r="A22" s="73">
        <v>17</v>
      </c>
      <c r="B22" s="39" t="s">
        <v>131</v>
      </c>
      <c r="C22" s="40" t="s">
        <v>68</v>
      </c>
      <c r="D22" s="13">
        <v>31.7</v>
      </c>
      <c r="E22" s="47">
        <f t="shared" si="0"/>
        <v>157.33774311198582</v>
      </c>
      <c r="F22" s="10">
        <v>9.85</v>
      </c>
      <c r="G22" s="41">
        <f t="shared" si="1"/>
        <v>143.61051367214429</v>
      </c>
      <c r="H22" s="13"/>
      <c r="I22" s="41">
        <f t="shared" si="2"/>
        <v>0</v>
      </c>
      <c r="J22" s="13">
        <v>370</v>
      </c>
      <c r="K22" s="41">
        <f t="shared" si="3"/>
        <v>159.77201211052608</v>
      </c>
      <c r="L22" s="14">
        <v>3</v>
      </c>
      <c r="M22" s="15" t="s">
        <v>11</v>
      </c>
      <c r="N22" s="38">
        <v>5.9</v>
      </c>
      <c r="O22" s="41">
        <f t="shared" si="4"/>
        <v>178.51147206049382</v>
      </c>
      <c r="P22" s="42">
        <f t="shared" si="5"/>
        <v>639.23174095514992</v>
      </c>
    </row>
    <row r="23" spans="1:16" x14ac:dyDescent="0.25">
      <c r="A23" s="73">
        <v>18</v>
      </c>
      <c r="B23" s="46" t="s">
        <v>115</v>
      </c>
      <c r="C23" s="51" t="s">
        <v>135</v>
      </c>
      <c r="D23" s="35">
        <v>34.9</v>
      </c>
      <c r="E23" s="47">
        <f t="shared" si="0"/>
        <v>183.04020387080664</v>
      </c>
      <c r="F23" s="23">
        <v>9.5299999999999994</v>
      </c>
      <c r="G23" s="47">
        <f t="shared" si="1"/>
        <v>197.93571577526123</v>
      </c>
      <c r="H23" s="23"/>
      <c r="I23" s="47">
        <f t="shared" si="2"/>
        <v>0</v>
      </c>
      <c r="J23" s="23">
        <v>346</v>
      </c>
      <c r="K23" s="47">
        <f t="shared" si="3"/>
        <v>125.16753660503127</v>
      </c>
      <c r="L23" s="36">
        <v>3</v>
      </c>
      <c r="M23" s="23" t="s">
        <v>11</v>
      </c>
      <c r="N23" s="34">
        <v>18.399999999999999</v>
      </c>
      <c r="O23" s="47">
        <f t="shared" si="4"/>
        <v>103.65860951533836</v>
      </c>
      <c r="P23" s="48">
        <f t="shared" si="5"/>
        <v>609.80206576643741</v>
      </c>
    </row>
    <row r="24" spans="1:16" x14ac:dyDescent="0.25">
      <c r="A24" s="73">
        <v>19</v>
      </c>
      <c r="B24" s="39" t="s">
        <v>122</v>
      </c>
      <c r="C24" s="40" t="s">
        <v>136</v>
      </c>
      <c r="D24" s="13">
        <v>37.65</v>
      </c>
      <c r="E24" s="47">
        <f t="shared" si="0"/>
        <v>205.39594163361036</v>
      </c>
      <c r="F24" s="10">
        <v>10.42</v>
      </c>
      <c r="G24" s="41">
        <f t="shared" si="1"/>
        <v>66.68640321263949</v>
      </c>
      <c r="H24" s="13">
        <v>119</v>
      </c>
      <c r="I24" s="41">
        <f t="shared" si="2"/>
        <v>182.52811259120159</v>
      </c>
      <c r="J24" s="13"/>
      <c r="K24" s="41">
        <f t="shared" si="3"/>
        <v>0</v>
      </c>
      <c r="L24" s="14">
        <v>3</v>
      </c>
      <c r="M24" s="15" t="s">
        <v>11</v>
      </c>
      <c r="N24" s="38">
        <v>32.1</v>
      </c>
      <c r="O24" s="41">
        <f t="shared" si="4"/>
        <v>43.537251961662712</v>
      </c>
      <c r="P24" s="42">
        <f t="shared" si="5"/>
        <v>498.14770939911415</v>
      </c>
    </row>
    <row r="25" spans="1:16" x14ac:dyDescent="0.25">
      <c r="A25" s="73">
        <v>20</v>
      </c>
      <c r="B25" s="39" t="s">
        <v>120</v>
      </c>
      <c r="C25" s="40" t="s">
        <v>135</v>
      </c>
      <c r="D25" s="13">
        <v>42.49</v>
      </c>
      <c r="E25" s="47">
        <f t="shared" si="0"/>
        <v>245.27421334974053</v>
      </c>
      <c r="F25" s="10">
        <v>10.74</v>
      </c>
      <c r="G25" s="41">
        <f t="shared" si="1"/>
        <v>35.303104529353533</v>
      </c>
      <c r="H25" s="13"/>
      <c r="I25" s="41">
        <f t="shared" si="2"/>
        <v>0</v>
      </c>
      <c r="J25" s="13">
        <v>317</v>
      </c>
      <c r="K25" s="41">
        <f t="shared" si="3"/>
        <v>86.786738950308845</v>
      </c>
      <c r="L25" s="14">
        <v>3</v>
      </c>
      <c r="M25" s="15" t="s">
        <v>11</v>
      </c>
      <c r="N25" s="38">
        <v>42.9</v>
      </c>
      <c r="O25" s="41">
        <f t="shared" si="4"/>
        <v>13.375755020706288</v>
      </c>
      <c r="P25" s="42">
        <f t="shared" si="5"/>
        <v>380.73981185010916</v>
      </c>
    </row>
    <row r="26" spans="1:16" x14ac:dyDescent="0.25">
      <c r="A26" s="49"/>
      <c r="B26" s="39"/>
      <c r="C26" s="40"/>
      <c r="D26" s="13"/>
      <c r="E26" s="47">
        <f t="shared" ref="E26:E30" si="6">IF(D26&lt;10,,IF(D26&lt;10,,SUM(5.33*(POWER((D26-10),1.1)))))</f>
        <v>0</v>
      </c>
      <c r="F26" s="10"/>
      <c r="G26" s="41">
        <f t="shared" ref="G26:G30" si="7">IF(F26&lt;0.1,,IF(F26&gt;11.5,,SUM(58.015*(POWER((11.5-F26),1.81)))))</f>
        <v>0</v>
      </c>
      <c r="H26" s="13"/>
      <c r="I26" s="41">
        <f t="shared" ref="I26:I30" si="8">IF(H26&lt;75,,IF(H26&lt;75,,SUM(0.8465*(POWER((H26-75),1.42)))))</f>
        <v>0</v>
      </c>
      <c r="J26" s="13"/>
      <c r="K26" s="41">
        <f t="shared" ref="K26:K30" si="9">IF(J26&lt;220,,IF(J26&lt;220,,SUM(0.14354*(POWER((J26-220),1.4)))))</f>
        <v>0</v>
      </c>
      <c r="L26" s="14"/>
      <c r="M26" s="15" t="s">
        <v>11</v>
      </c>
      <c r="N26" s="38"/>
      <c r="O26" s="41">
        <f t="shared" ref="O26:O30" si="10">IF((L26*60+N26)&lt;0.1,,IF((L26*60+N26)&gt;235,,SUM(0.13279*(POWER((235-(L26*60+N26)),1.85)))))</f>
        <v>0</v>
      </c>
      <c r="P26" s="42">
        <f t="shared" ref="P26:P30" si="11">SUM(E26,G26,I26,K26,O26)</f>
        <v>0</v>
      </c>
    </row>
    <row r="27" spans="1:16" x14ac:dyDescent="0.25">
      <c r="A27" s="49"/>
      <c r="B27" s="39"/>
      <c r="C27" s="40"/>
      <c r="D27" s="13"/>
      <c r="E27" s="47">
        <f t="shared" si="6"/>
        <v>0</v>
      </c>
      <c r="F27" s="10"/>
      <c r="G27" s="41">
        <f t="shared" si="7"/>
        <v>0</v>
      </c>
      <c r="H27" s="13"/>
      <c r="I27" s="41">
        <f t="shared" si="8"/>
        <v>0</v>
      </c>
      <c r="J27" s="13"/>
      <c r="K27" s="41">
        <f t="shared" si="9"/>
        <v>0</v>
      </c>
      <c r="L27" s="14"/>
      <c r="M27" s="15" t="s">
        <v>11</v>
      </c>
      <c r="N27" s="38"/>
      <c r="O27" s="41">
        <f t="shared" si="10"/>
        <v>0</v>
      </c>
      <c r="P27" s="42">
        <f t="shared" si="11"/>
        <v>0</v>
      </c>
    </row>
    <row r="28" spans="1:16" x14ac:dyDescent="0.25">
      <c r="A28" s="49"/>
      <c r="B28" s="39"/>
      <c r="C28" s="40"/>
      <c r="D28" s="13"/>
      <c r="E28" s="47">
        <f t="shared" si="6"/>
        <v>0</v>
      </c>
      <c r="F28" s="10"/>
      <c r="G28" s="41">
        <f t="shared" si="7"/>
        <v>0</v>
      </c>
      <c r="H28" s="13"/>
      <c r="I28" s="41">
        <f t="shared" si="8"/>
        <v>0</v>
      </c>
      <c r="J28" s="13"/>
      <c r="K28" s="41">
        <f t="shared" si="9"/>
        <v>0</v>
      </c>
      <c r="L28" s="14"/>
      <c r="M28" s="15" t="s">
        <v>11</v>
      </c>
      <c r="N28" s="38"/>
      <c r="O28" s="41">
        <f t="shared" si="10"/>
        <v>0</v>
      </c>
      <c r="P28" s="42">
        <f t="shared" si="11"/>
        <v>0</v>
      </c>
    </row>
    <row r="29" spans="1:16" x14ac:dyDescent="0.25">
      <c r="A29" s="49"/>
      <c r="B29" s="39"/>
      <c r="C29" s="40"/>
      <c r="D29" s="13"/>
      <c r="E29" s="47">
        <f t="shared" si="6"/>
        <v>0</v>
      </c>
      <c r="F29" s="10"/>
      <c r="G29" s="41">
        <f t="shared" si="7"/>
        <v>0</v>
      </c>
      <c r="H29" s="13"/>
      <c r="I29" s="41">
        <f t="shared" si="8"/>
        <v>0</v>
      </c>
      <c r="J29" s="13"/>
      <c r="K29" s="41">
        <f t="shared" si="9"/>
        <v>0</v>
      </c>
      <c r="L29" s="14"/>
      <c r="M29" s="15" t="s">
        <v>11</v>
      </c>
      <c r="N29" s="38"/>
      <c r="O29" s="41">
        <f t="shared" si="10"/>
        <v>0</v>
      </c>
      <c r="P29" s="42">
        <f t="shared" si="11"/>
        <v>0</v>
      </c>
    </row>
    <row r="30" spans="1:16" x14ac:dyDescent="0.25">
      <c r="A30" s="49"/>
      <c r="B30" s="39"/>
      <c r="C30" s="40"/>
      <c r="D30" s="13"/>
      <c r="E30" s="47">
        <f t="shared" si="6"/>
        <v>0</v>
      </c>
      <c r="F30" s="10"/>
      <c r="G30" s="41">
        <f t="shared" si="7"/>
        <v>0</v>
      </c>
      <c r="H30" s="13"/>
      <c r="I30" s="41">
        <f t="shared" si="8"/>
        <v>0</v>
      </c>
      <c r="J30" s="13"/>
      <c r="K30" s="41">
        <f t="shared" si="9"/>
        <v>0</v>
      </c>
      <c r="L30" s="14"/>
      <c r="M30" s="15" t="s">
        <v>11</v>
      </c>
      <c r="N30" s="38"/>
      <c r="O30" s="41">
        <f t="shared" si="10"/>
        <v>0</v>
      </c>
      <c r="P30" s="42">
        <f t="shared" si="11"/>
        <v>0</v>
      </c>
    </row>
  </sheetData>
  <sortState ref="B6:P25">
    <sortCondition descending="1" ref="P6:P25"/>
  </sortState>
  <mergeCells count="3">
    <mergeCell ref="K1:P1"/>
    <mergeCell ref="B3:C3"/>
    <mergeCell ref="L5:N5"/>
  </mergeCells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C1" workbookViewId="0">
      <selection activeCell="R18" sqref="R18"/>
    </sheetView>
  </sheetViews>
  <sheetFormatPr defaultRowHeight="15" x14ac:dyDescent="0.25"/>
  <cols>
    <col min="1" max="1" width="3.140625" customWidth="1"/>
    <col min="2" max="2" width="20.42578125" customWidth="1"/>
    <col min="3" max="3" width="21.28515625" customWidth="1"/>
    <col min="17" max="17" width="5.5703125" customWidth="1"/>
    <col min="18" max="18" width="21.28515625" customWidth="1"/>
  </cols>
  <sheetData>
    <row r="1" spans="1:19" ht="23.25" x14ac:dyDescent="0.35">
      <c r="A1" s="1" t="s">
        <v>14</v>
      </c>
      <c r="C1" s="2"/>
      <c r="E1" s="3"/>
      <c r="G1" s="3"/>
      <c r="I1" s="3"/>
      <c r="K1" s="83" t="s">
        <v>0</v>
      </c>
      <c r="L1" s="83"/>
      <c r="M1" s="83"/>
      <c r="N1" s="83"/>
      <c r="O1" s="83"/>
      <c r="P1" s="83"/>
    </row>
    <row r="2" spans="1:19" x14ac:dyDescent="0.25">
      <c r="C2" s="2"/>
      <c r="E2" s="3"/>
      <c r="G2" s="3"/>
      <c r="I2" s="3"/>
      <c r="K2" s="3"/>
      <c r="N2" s="4"/>
      <c r="O2" s="3"/>
    </row>
    <row r="3" spans="1:19" ht="15.75" x14ac:dyDescent="0.25">
      <c r="A3" s="5"/>
      <c r="B3" s="90" t="s">
        <v>22</v>
      </c>
      <c r="C3" s="90"/>
      <c r="E3" s="3"/>
      <c r="G3" s="3"/>
      <c r="I3" s="3"/>
      <c r="K3" s="3"/>
      <c r="N3" s="4"/>
      <c r="O3" s="3"/>
      <c r="R3" s="71" t="s">
        <v>161</v>
      </c>
    </row>
    <row r="5" spans="1:19" x14ac:dyDescent="0.25">
      <c r="A5" s="55" t="s">
        <v>157</v>
      </c>
      <c r="B5" s="7" t="s">
        <v>1</v>
      </c>
      <c r="C5" s="7" t="s">
        <v>2</v>
      </c>
      <c r="D5" s="7" t="s">
        <v>5</v>
      </c>
      <c r="E5" s="33" t="s">
        <v>4</v>
      </c>
      <c r="F5" s="7" t="s">
        <v>6</v>
      </c>
      <c r="G5" s="33" t="s">
        <v>4</v>
      </c>
      <c r="H5" s="7" t="s">
        <v>7</v>
      </c>
      <c r="I5" s="33" t="s">
        <v>4</v>
      </c>
      <c r="J5" s="7" t="s">
        <v>8</v>
      </c>
      <c r="K5" s="33" t="s">
        <v>4</v>
      </c>
      <c r="L5" s="91" t="s">
        <v>13</v>
      </c>
      <c r="M5" s="92"/>
      <c r="N5" s="93"/>
      <c r="O5" s="33" t="s">
        <v>4</v>
      </c>
      <c r="P5" s="7" t="s">
        <v>10</v>
      </c>
      <c r="Q5">
        <v>1</v>
      </c>
      <c r="R5" s="51" t="s">
        <v>134</v>
      </c>
      <c r="S5" s="72">
        <v>4744.3052791497921</v>
      </c>
    </row>
    <row r="6" spans="1:19" x14ac:dyDescent="0.25">
      <c r="A6" s="49"/>
      <c r="B6" s="39" t="s">
        <v>130</v>
      </c>
      <c r="C6" s="40" t="s">
        <v>68</v>
      </c>
      <c r="D6" s="13">
        <v>51.76</v>
      </c>
      <c r="E6" s="47">
        <f>IF(D6&lt;10,,IF(D6&lt;10,,SUM(5.33*(POWER((D6-10),1.1)))))</f>
        <v>323.26876794123547</v>
      </c>
      <c r="F6" s="10">
        <v>9.17</v>
      </c>
      <c r="G6" s="41">
        <f>IF(F6&lt;0.1,,IF(F6&gt;11.5,,SUM(58.015*(POWER((11.5-F6),1.81)))))</f>
        <v>268.19736931081945</v>
      </c>
      <c r="H6" s="13">
        <v>127</v>
      </c>
      <c r="I6" s="41">
        <f>IF(H6&lt;75,,IF(H6&lt;75,,SUM(0.8465*(POWER((H6-75),1.42)))))</f>
        <v>231.39379583661051</v>
      </c>
      <c r="J6" s="13"/>
      <c r="K6" s="41">
        <f>IF(J6&lt;220,,IF(J6&lt;220,,SUM(0.14354*(POWER((J6-220),1.4)))))</f>
        <v>0</v>
      </c>
      <c r="L6" s="14">
        <v>2</v>
      </c>
      <c r="M6" s="15" t="s">
        <v>11</v>
      </c>
      <c r="N6" s="38">
        <v>49.6</v>
      </c>
      <c r="O6" s="41">
        <f>IF((L6*60+N6)&lt;0.1,,IF((L6*60+N6)&gt;235,,SUM(0.13279*(POWER((235-(L6*60+N6)),1.85)))))</f>
        <v>303.37808477217243</v>
      </c>
      <c r="P6" s="42">
        <f>SUM(E6,G6,I6,K6,O6)</f>
        <v>1126.2380178608378</v>
      </c>
      <c r="Q6">
        <v>2</v>
      </c>
      <c r="R6" s="40" t="s">
        <v>68</v>
      </c>
      <c r="S6" s="72">
        <v>3797.240657137886</v>
      </c>
    </row>
    <row r="7" spans="1:19" x14ac:dyDescent="0.25">
      <c r="A7" s="49"/>
      <c r="B7" s="39" t="s">
        <v>119</v>
      </c>
      <c r="C7" s="40" t="s">
        <v>68</v>
      </c>
      <c r="D7" s="13">
        <v>41.65</v>
      </c>
      <c r="E7" s="47">
        <f>IF(D7&lt;10,,IF(D7&lt;10,,SUM(5.33*(POWER((D7-10),1.1)))))</f>
        <v>238.30782054387947</v>
      </c>
      <c r="F7" s="10">
        <v>9.19</v>
      </c>
      <c r="G7" s="41">
        <f>IF(F7&lt;0.1,,IF(F7&gt;11.5,,SUM(58.015*(POWER((11.5-F7),1.81)))))</f>
        <v>264.0450195497512</v>
      </c>
      <c r="H7" s="13">
        <v>127</v>
      </c>
      <c r="I7" s="41">
        <f>IF(H7&lt;75,,IF(H7&lt;75,,SUM(0.8465*(POWER((H7-75),1.42)))))</f>
        <v>231.39379583661051</v>
      </c>
      <c r="J7" s="13"/>
      <c r="K7" s="41">
        <f>IF(J7&lt;220,,IF(J7&lt;220,,SUM(0.14354*(POWER((J7-220),1.4)))))</f>
        <v>0</v>
      </c>
      <c r="L7" s="14">
        <v>2</v>
      </c>
      <c r="M7" s="15" t="s">
        <v>11</v>
      </c>
      <c r="N7" s="38">
        <v>47.5</v>
      </c>
      <c r="O7" s="41">
        <f>IF((L7*60+N7)&lt;0.1,,IF((L7*60+N7)&gt;235,,SUM(0.13279*(POWER((235-(L7*60+N7)),1.85)))))</f>
        <v>321.64540437427542</v>
      </c>
      <c r="P7" s="42">
        <f>SUM(E7,G7,I7,K7,O7)</f>
        <v>1055.3920403045165</v>
      </c>
      <c r="Q7">
        <v>3</v>
      </c>
      <c r="R7" s="62" t="s">
        <v>135</v>
      </c>
      <c r="S7" s="72">
        <v>3338.6311412287696</v>
      </c>
    </row>
    <row r="8" spans="1:19" x14ac:dyDescent="0.25">
      <c r="A8" s="49"/>
      <c r="B8" s="39" t="s">
        <v>118</v>
      </c>
      <c r="C8" s="40" t="s">
        <v>68</v>
      </c>
      <c r="D8" s="13">
        <v>47.55</v>
      </c>
      <c r="E8" s="47">
        <f>IF(D8&lt;10,,IF(D8&lt;10,,SUM(5.33*(POWER((D8-10),1.1)))))</f>
        <v>287.60613410233179</v>
      </c>
      <c r="F8" s="10">
        <v>8.91</v>
      </c>
      <c r="G8" s="41">
        <f>IF(F8&lt;0.1,,IF(F8&gt;11.5,,SUM(58.015*(POWER((11.5-F8),1.81)))))</f>
        <v>324.79764343829271</v>
      </c>
      <c r="H8" s="13"/>
      <c r="I8" s="41">
        <f>IF(H8&lt;75,,IF(H8&lt;75,,SUM(0.8465*(POWER((H8-75),1.42)))))</f>
        <v>0</v>
      </c>
      <c r="J8" s="13">
        <v>417</v>
      </c>
      <c r="K8" s="41">
        <f>IF(J8&lt;220,,IF(J8&lt;220,,SUM(0.14354*(POWER((J8-220),1.4)))))</f>
        <v>234.00528094708295</v>
      </c>
      <c r="L8" s="14">
        <v>3</v>
      </c>
      <c r="M8" s="15" t="s">
        <v>11</v>
      </c>
      <c r="N8" s="38">
        <v>15.6</v>
      </c>
      <c r="O8" s="41">
        <f>IF((L8*60+N8)&lt;0.1,,IF((L8*60+N8)&gt;235,,SUM(0.13279*(POWER((235-(L8*60+N8)),1.85)))))</f>
        <v>118.80463415212753</v>
      </c>
      <c r="P8" s="42">
        <f>SUM(E8,G8,I8,K8,O8)</f>
        <v>965.21369263983502</v>
      </c>
      <c r="Q8">
        <v>4</v>
      </c>
      <c r="R8" s="40" t="s">
        <v>136</v>
      </c>
      <c r="S8" s="72">
        <v>3294.9078246682584</v>
      </c>
    </row>
    <row r="9" spans="1:19" x14ac:dyDescent="0.25">
      <c r="A9" s="49"/>
      <c r="B9" s="39" t="s">
        <v>129</v>
      </c>
      <c r="C9" s="40" t="s">
        <v>68</v>
      </c>
      <c r="D9" s="13">
        <v>31.56</v>
      </c>
      <c r="E9" s="47">
        <f>IF(D9&lt;10,,IF(D9&lt;10,,SUM(5.33*(POWER((D9-10),1.1)))))</f>
        <v>156.22151356674769</v>
      </c>
      <c r="F9" s="10">
        <v>9.52</v>
      </c>
      <c r="G9" s="41">
        <f>IF(F9&lt;0.1,,IF(F9&gt;11.5,,SUM(58.015*(POWER((11.5-F9),1.81)))))</f>
        <v>199.75805050106462</v>
      </c>
      <c r="H9" s="13"/>
      <c r="I9" s="41">
        <f>IF(H9&lt;75,,IF(H9&lt;75,,SUM(0.8465*(POWER((H9-75),1.42)))))</f>
        <v>0</v>
      </c>
      <c r="J9" s="13">
        <v>383</v>
      </c>
      <c r="K9" s="41">
        <f>IF(J9&lt;220,,IF(J9&lt;220,,SUM(0.14354*(POWER((J9-220),1.4)))))</f>
        <v>179.48807014811143</v>
      </c>
      <c r="L9" s="14">
        <v>3</v>
      </c>
      <c r="M9" s="15" t="s">
        <v>11</v>
      </c>
      <c r="N9" s="38">
        <v>16.3</v>
      </c>
      <c r="O9" s="41">
        <f>IF((L9*60+N9)&lt;0.1,,IF((L9*60+N9)&gt;235,,SUM(0.13279*(POWER((235-(L9*60+N9)),1.85)))))</f>
        <v>114.92927211677312</v>
      </c>
      <c r="P9" s="42">
        <f>SUM(E9,G9,I9,K9,O9)</f>
        <v>650.39690633269674</v>
      </c>
    </row>
    <row r="10" spans="1:19" x14ac:dyDescent="0.25">
      <c r="A10" s="49"/>
      <c r="B10" s="39" t="s">
        <v>131</v>
      </c>
      <c r="C10" s="40" t="s">
        <v>68</v>
      </c>
      <c r="D10" s="13">
        <v>31.7</v>
      </c>
      <c r="E10" s="47">
        <f>IF(D10&lt;10,,IF(D10&lt;10,,SUM(5.33*(POWER((D10-10),1.1)))))</f>
        <v>157.33774311198582</v>
      </c>
      <c r="F10" s="10">
        <v>9.85</v>
      </c>
      <c r="G10" s="41">
        <f>IF(F10&lt;0.1,,IF(F10&gt;11.5,,SUM(58.015*(POWER((11.5-F10),1.81)))))</f>
        <v>143.61051367214429</v>
      </c>
      <c r="H10" s="13"/>
      <c r="I10" s="41">
        <f>IF(H10&lt;75,,IF(H10&lt;75,,SUM(0.8465*(POWER((H10-75),1.42)))))</f>
        <v>0</v>
      </c>
      <c r="J10" s="13">
        <v>370</v>
      </c>
      <c r="K10" s="41">
        <f>IF(J10&lt;220,,IF(J10&lt;220,,SUM(0.14354*(POWER((J10-220),1.4)))))</f>
        <v>159.77201211052608</v>
      </c>
      <c r="L10" s="14">
        <v>3</v>
      </c>
      <c r="M10" s="15" t="s">
        <v>11</v>
      </c>
      <c r="N10" s="38">
        <v>5.9</v>
      </c>
      <c r="O10" s="41">
        <f>IF((L10*60+N10)&lt;0.1,,IF((L10*60+N10)&gt;235,,SUM(0.13279*(POWER((235-(L10*60+N10)),1.85)))))</f>
        <v>178.51147206049382</v>
      </c>
      <c r="P10" s="42">
        <f>SUM(E10,G10,I10,K10,O10)</f>
        <v>639.23174095514992</v>
      </c>
    </row>
    <row r="11" spans="1:19" x14ac:dyDescent="0.25">
      <c r="A11" s="49"/>
      <c r="B11" s="39"/>
      <c r="C11" s="40"/>
      <c r="D11" s="13"/>
      <c r="E11" s="47"/>
      <c r="F11" s="10"/>
      <c r="G11" s="41"/>
      <c r="H11" s="13"/>
      <c r="I11" s="41"/>
      <c r="J11" s="13"/>
      <c r="K11" s="41"/>
      <c r="L11" s="14"/>
      <c r="M11" s="15"/>
      <c r="N11" s="38"/>
      <c r="O11" s="41"/>
      <c r="P11" s="42">
        <f>SUM(P6,P7,P8,P9)</f>
        <v>3797.240657137886</v>
      </c>
    </row>
    <row r="12" spans="1:19" x14ac:dyDescent="0.25">
      <c r="A12" s="49"/>
      <c r="B12" s="17"/>
      <c r="C12" s="69"/>
      <c r="D12" s="13"/>
      <c r="E12" s="24"/>
      <c r="F12" s="10"/>
      <c r="G12" s="12"/>
      <c r="H12" s="13"/>
      <c r="I12" s="12"/>
      <c r="J12" s="13"/>
      <c r="K12" s="12"/>
      <c r="L12" s="14"/>
      <c r="M12" s="15"/>
      <c r="N12" s="38"/>
      <c r="O12" s="12"/>
      <c r="P12" s="15"/>
    </row>
    <row r="13" spans="1:19" x14ac:dyDescent="0.25">
      <c r="A13" s="49"/>
      <c r="B13" s="39" t="s">
        <v>128</v>
      </c>
      <c r="C13" s="40" t="s">
        <v>136</v>
      </c>
      <c r="D13" s="13">
        <v>46.96</v>
      </c>
      <c r="E13" s="47">
        <f>IF(D13&lt;10,,IF(D13&lt;10,,SUM(5.33*(POWER((D13-10),1.1)))))</f>
        <v>282.63918220430298</v>
      </c>
      <c r="F13" s="10">
        <v>8.57</v>
      </c>
      <c r="G13" s="41">
        <f>IF(F13&lt;0.1,,IF(F13&gt;11.5,,SUM(58.015*(POWER((11.5-F13),1.81)))))</f>
        <v>406.04174864171222</v>
      </c>
      <c r="H13" s="13"/>
      <c r="I13" s="41">
        <f>IF(H13&lt;75,,IF(H13&lt;75,,SUM(0.8465*(POWER((H13-75),1.42)))))</f>
        <v>0</v>
      </c>
      <c r="J13" s="13">
        <v>430</v>
      </c>
      <c r="K13" s="41">
        <f>IF(J13&lt;220,,IF(J13&lt;220,,SUM(0.14354*(POWER((J13-220),1.4)))))</f>
        <v>255.90569712890738</v>
      </c>
      <c r="L13" s="14">
        <v>2</v>
      </c>
      <c r="M13" s="15" t="s">
        <v>11</v>
      </c>
      <c r="N13" s="38">
        <v>53.4</v>
      </c>
      <c r="O13" s="41">
        <f>IF((L13*60+N13)&lt;0.1,,IF((L13*60+N13)&gt;235,,SUM(0.13279*(POWER((235-(L13*60+N13)),1.85)))))</f>
        <v>271.57493759161383</v>
      </c>
      <c r="P13" s="42">
        <f>SUM(E13,G13,I13,K13,O13)</f>
        <v>1216.1615655665364</v>
      </c>
    </row>
    <row r="14" spans="1:19" x14ac:dyDescent="0.25">
      <c r="A14" s="49"/>
      <c r="B14" s="39" t="s">
        <v>133</v>
      </c>
      <c r="C14" s="40" t="s">
        <v>136</v>
      </c>
      <c r="D14" s="13">
        <v>45.28</v>
      </c>
      <c r="E14" s="47">
        <f>IF(D14&lt;10,,IF(D14&lt;10,,SUM(5.33*(POWER((D14-10),1.1)))))</f>
        <v>268.53978887007906</v>
      </c>
      <c r="F14" s="10">
        <v>10.11</v>
      </c>
      <c r="G14" s="41">
        <f>IF(F14&lt;0.1,,IF(F14&gt;11.5,,SUM(58.015*(POWER((11.5-F14),1.81)))))</f>
        <v>105.29241456523029</v>
      </c>
      <c r="H14" s="13"/>
      <c r="I14" s="41">
        <f>IF(H14&lt;75,,IF(H14&lt;75,,SUM(0.8465*(POWER((H14-75),1.42)))))</f>
        <v>0</v>
      </c>
      <c r="J14" s="13">
        <v>374</v>
      </c>
      <c r="K14" s="41">
        <f>IF(J14&lt;220,,IF(J14&lt;220,,SUM(0.14354*(POWER((J14-220),1.4)))))</f>
        <v>165.76847839786998</v>
      </c>
      <c r="L14" s="14">
        <v>3</v>
      </c>
      <c r="M14" s="15" t="s">
        <v>11</v>
      </c>
      <c r="N14" s="38">
        <v>3.6</v>
      </c>
      <c r="O14" s="41">
        <f>IF((L14*60+N14)&lt;0.1,,IF((L14*60+N14)&gt;235,,SUM(0.13279*(POWER((235-(L14*60+N14)),1.85)))))</f>
        <v>194.28852045195163</v>
      </c>
      <c r="P14" s="42">
        <f>SUM(E14,G14,I14,K14,O14)</f>
        <v>733.88920228513098</v>
      </c>
    </row>
    <row r="15" spans="1:19" x14ac:dyDescent="0.25">
      <c r="A15" s="49"/>
      <c r="B15" s="46" t="s">
        <v>117</v>
      </c>
      <c r="C15" s="51" t="s">
        <v>136</v>
      </c>
      <c r="D15" s="30">
        <v>24.87</v>
      </c>
      <c r="E15" s="47">
        <f>IF(D15&lt;10,,IF(D15&lt;10,,SUM(5.33*(POWER((D15-10),1.1)))))</f>
        <v>103.81719111501052</v>
      </c>
      <c r="F15" s="22">
        <v>9.19</v>
      </c>
      <c r="G15" s="47">
        <f>IF(F15&lt;0.1,,IF(F15&gt;11.5,,SUM(58.015*(POWER((11.5-F15),1.81)))))</f>
        <v>264.0450195497512</v>
      </c>
      <c r="H15" s="24">
        <v>123</v>
      </c>
      <c r="I15" s="47">
        <f>IF(H15&lt;75,,IF(H15&lt;75,,SUM(0.8465*(POWER((H15-75),1.42)))))</f>
        <v>206.5330314242951</v>
      </c>
      <c r="J15" s="30"/>
      <c r="K15" s="47">
        <f>IF(J15&lt;220,,IF(J15&lt;220,,SUM(0.14354*(POWER((J15-220),1.4)))))</f>
        <v>0</v>
      </c>
      <c r="L15" s="26">
        <v>3</v>
      </c>
      <c r="M15" s="27" t="s">
        <v>11</v>
      </c>
      <c r="N15" s="37">
        <v>19.2</v>
      </c>
      <c r="O15" s="47">
        <f>IF((L15*60+N15)&lt;0.1,,IF((L15*60+N15)&gt;235,,SUM(0.13279*(POWER((235-(L15*60+N15)),1.85)))))</f>
        <v>99.505931636255994</v>
      </c>
      <c r="P15" s="48">
        <f>SUM(E15,G15,I15,K15,O15)</f>
        <v>673.9011737253129</v>
      </c>
    </row>
    <row r="16" spans="1:19" x14ac:dyDescent="0.25">
      <c r="A16" s="49"/>
      <c r="B16" s="39" t="s">
        <v>125</v>
      </c>
      <c r="C16" s="40" t="s">
        <v>136</v>
      </c>
      <c r="D16" s="13">
        <v>35.520000000000003</v>
      </c>
      <c r="E16" s="47">
        <f>IF(D16&lt;10,,IF(D16&lt;10,,SUM(5.33*(POWER((D16-10),1.1)))))</f>
        <v>188.05978968379412</v>
      </c>
      <c r="F16" s="10">
        <v>9.73</v>
      </c>
      <c r="G16" s="41">
        <f>IF(F16&lt;0.1,,IF(F16&gt;11.5,,SUM(58.015*(POWER((11.5-F16),1.81)))))</f>
        <v>163.06918801884765</v>
      </c>
      <c r="H16" s="13"/>
      <c r="I16" s="41">
        <f>IF(H16&lt;75,,IF(H16&lt;75,,SUM(0.8465*(POWER((H16-75),1.42)))))</f>
        <v>0</v>
      </c>
      <c r="J16" s="13">
        <v>356</v>
      </c>
      <c r="K16" s="41">
        <f>IF(J16&lt;220,,IF(J16&lt;220,,SUM(0.14354*(POWER((J16-220),1.4)))))</f>
        <v>139.29239752890982</v>
      </c>
      <c r="L16" s="14">
        <v>3</v>
      </c>
      <c r="M16" s="15" t="s">
        <v>11</v>
      </c>
      <c r="N16" s="38">
        <v>5.6</v>
      </c>
      <c r="O16" s="41">
        <f>IF((L16*60+N16)&lt;0.1,,IF((L16*60+N16)&gt;235,,SUM(0.13279*(POWER((235-(L16*60+N16)),1.85)))))</f>
        <v>180.53450785972697</v>
      </c>
      <c r="P16" s="42">
        <f>SUM(E16,G16,I16,K16,O16)</f>
        <v>670.95588309127857</v>
      </c>
    </row>
    <row r="17" spans="1:16" x14ac:dyDescent="0.25">
      <c r="A17" s="49"/>
      <c r="B17" s="39" t="s">
        <v>122</v>
      </c>
      <c r="C17" s="40" t="s">
        <v>136</v>
      </c>
      <c r="D17" s="13">
        <v>37.65</v>
      </c>
      <c r="E17" s="47">
        <f>IF(D17&lt;10,,IF(D17&lt;10,,SUM(5.33*(POWER((D17-10),1.1)))))</f>
        <v>205.39594163361036</v>
      </c>
      <c r="F17" s="10">
        <v>10.42</v>
      </c>
      <c r="G17" s="41">
        <f>IF(F17&lt;0.1,,IF(F17&gt;11.5,,SUM(58.015*(POWER((11.5-F17),1.81)))))</f>
        <v>66.68640321263949</v>
      </c>
      <c r="H17" s="13">
        <v>119</v>
      </c>
      <c r="I17" s="41">
        <f>IF(H17&lt;75,,IF(H17&lt;75,,SUM(0.8465*(POWER((H17-75),1.42)))))</f>
        <v>182.52811259120159</v>
      </c>
      <c r="J17" s="13"/>
      <c r="K17" s="41">
        <f>IF(J17&lt;220,,IF(J17&lt;220,,SUM(0.14354*(POWER((J17-220),1.4)))))</f>
        <v>0</v>
      </c>
      <c r="L17" s="14">
        <v>3</v>
      </c>
      <c r="M17" s="15" t="s">
        <v>11</v>
      </c>
      <c r="N17" s="38">
        <v>32.1</v>
      </c>
      <c r="O17" s="41">
        <f>IF((L17*60+N17)&lt;0.1,,IF((L17*60+N17)&gt;235,,SUM(0.13279*(POWER((235-(L17*60+N17)),1.85)))))</f>
        <v>43.537251961662712</v>
      </c>
      <c r="P17" s="42">
        <f>SUM(E17,G17,I17,K17,O17)</f>
        <v>498.14770939911415</v>
      </c>
    </row>
    <row r="18" spans="1:16" x14ac:dyDescent="0.25">
      <c r="A18" s="49"/>
      <c r="B18" s="39"/>
      <c r="C18" s="40"/>
      <c r="D18" s="13"/>
      <c r="E18" s="47"/>
      <c r="F18" s="10"/>
      <c r="G18" s="41"/>
      <c r="H18" s="13"/>
      <c r="I18" s="41"/>
      <c r="J18" s="13"/>
      <c r="K18" s="41"/>
      <c r="L18" s="14"/>
      <c r="M18" s="15"/>
      <c r="N18" s="38"/>
      <c r="O18" s="41"/>
      <c r="P18" s="42">
        <f>SUM(P13,P14,P15,P16)</f>
        <v>3294.9078246682584</v>
      </c>
    </row>
    <row r="19" spans="1:16" x14ac:dyDescent="0.25">
      <c r="A19" s="49"/>
      <c r="B19" s="17"/>
      <c r="C19" s="69"/>
      <c r="D19" s="13"/>
      <c r="E19" s="24"/>
      <c r="F19" s="10"/>
      <c r="G19" s="12"/>
      <c r="H19" s="13"/>
      <c r="I19" s="12"/>
      <c r="J19" s="13"/>
      <c r="K19" s="12"/>
      <c r="L19" s="14"/>
      <c r="M19" s="15"/>
      <c r="N19" s="38"/>
      <c r="O19" s="12"/>
      <c r="P19" s="15"/>
    </row>
    <row r="20" spans="1:16" x14ac:dyDescent="0.25">
      <c r="A20" s="49"/>
      <c r="B20" s="61" t="s">
        <v>121</v>
      </c>
      <c r="C20" s="62" t="s">
        <v>135</v>
      </c>
      <c r="D20" s="63">
        <v>34.85</v>
      </c>
      <c r="E20" s="64">
        <f>IF(D20&lt;10,,IF(D20&lt;10,,SUM(5.33*(POWER((D20-10),1.1)))))</f>
        <v>182.63593881702178</v>
      </c>
      <c r="F20" s="65">
        <v>9.58</v>
      </c>
      <c r="G20" s="64">
        <f>IF(F20&lt;0.1,,IF(F20&gt;11.5,,SUM(58.015*(POWER((11.5-F20),1.81)))))</f>
        <v>188.93634975042775</v>
      </c>
      <c r="H20" s="63"/>
      <c r="I20" s="64">
        <f>IF(H20&lt;75,,IF(H20&lt;75,,SUM(0.8465*(POWER((H20-75),1.42)))))</f>
        <v>0</v>
      </c>
      <c r="J20" s="63">
        <v>346</v>
      </c>
      <c r="K20" s="64">
        <f>IF(J20&lt;220,,IF(J20&lt;220,,SUM(0.14354*(POWER((J20-220),1.4)))))</f>
        <v>125.16753660503127</v>
      </c>
      <c r="L20" s="66">
        <v>2</v>
      </c>
      <c r="M20" s="67" t="s">
        <v>11</v>
      </c>
      <c r="N20" s="68">
        <v>25.2</v>
      </c>
      <c r="O20" s="64">
        <f>IF((L20*60+N20)&lt;0.1,,IF((L20*60+N20)&gt;235,,SUM(0.13279*(POWER((235-(L20*60+N20)),1.85)))))</f>
        <v>545.41439216620029</v>
      </c>
      <c r="P20" s="57">
        <f>SUM(E20,G20,I20,K20,O20)</f>
        <v>1042.1542173386811</v>
      </c>
    </row>
    <row r="21" spans="1:16" x14ac:dyDescent="0.25">
      <c r="A21" s="49"/>
      <c r="B21" s="39" t="s">
        <v>132</v>
      </c>
      <c r="C21" s="40" t="s">
        <v>135</v>
      </c>
      <c r="D21" s="13">
        <v>36.229999999999997</v>
      </c>
      <c r="E21" s="47">
        <f>IF(D21&lt;10,,IF(D21&lt;10,,SUM(5.33*(POWER((D21-10),1.1)))))</f>
        <v>193.82300774884638</v>
      </c>
      <c r="F21" s="10">
        <v>9.2899999999999991</v>
      </c>
      <c r="G21" s="41">
        <f>IF(F21&lt;0.1,,IF(F21&gt;11.5,,SUM(58.015*(POWER((11.5-F21),1.81)))))</f>
        <v>243.71951878213559</v>
      </c>
      <c r="H21" s="13">
        <v>115</v>
      </c>
      <c r="I21" s="41">
        <f>IF(H21&lt;75,,IF(H21&lt;75,,SUM(0.8465*(POWER((H21-75),1.42)))))</f>
        <v>159.42343050550861</v>
      </c>
      <c r="J21" s="13"/>
      <c r="K21" s="41">
        <f>IF(J21&lt;220,,IF(J21&lt;220,,SUM(0.14354*(POWER((J21-220),1.4)))))</f>
        <v>0</v>
      </c>
      <c r="L21" s="14">
        <v>2</v>
      </c>
      <c r="M21" s="15" t="s">
        <v>11</v>
      </c>
      <c r="N21" s="38">
        <v>51.1</v>
      </c>
      <c r="O21" s="41">
        <f>IF((L21*60+N21)&lt;0.1,,IF((L21*60+N21)&gt;235,,SUM(0.13279*(POWER((235-(L21*60+N21)),1.85)))))</f>
        <v>290.63101490639235</v>
      </c>
      <c r="P21" s="42">
        <f>SUM(E21,G21,I21,K21,O21)</f>
        <v>887.59697194288287</v>
      </c>
    </row>
    <row r="22" spans="1:16" x14ac:dyDescent="0.25">
      <c r="A22" s="49"/>
      <c r="B22" s="39" t="s">
        <v>126</v>
      </c>
      <c r="C22" s="40" t="s">
        <v>135</v>
      </c>
      <c r="D22" s="13">
        <v>30.18</v>
      </c>
      <c r="E22" s="47">
        <f>IF(D22&lt;10,,IF(D22&lt;10,,SUM(5.33*(POWER((D22-10),1.1)))))</f>
        <v>145.25814277819387</v>
      </c>
      <c r="F22" s="10">
        <v>9.48</v>
      </c>
      <c r="G22" s="41">
        <f>IF(F22&lt;0.1,,IF(F22&gt;11.5,,SUM(58.015*(POWER((11.5-F22),1.81)))))</f>
        <v>207.12202108971258</v>
      </c>
      <c r="H22" s="13">
        <v>115</v>
      </c>
      <c r="I22" s="41">
        <f>IF(H22&lt;75,,IF(H22&lt;75,,SUM(0.8465*(POWER((H22-75),1.42)))))</f>
        <v>159.42343050550861</v>
      </c>
      <c r="J22" s="13"/>
      <c r="K22" s="41">
        <f>IF(J22&lt;220,,IF(J22&lt;220,,SUM(0.14354*(POWER((J22-220),1.4)))))</f>
        <v>0</v>
      </c>
      <c r="L22" s="14">
        <v>2</v>
      </c>
      <c r="M22" s="15" t="s">
        <v>11</v>
      </c>
      <c r="N22" s="38">
        <v>51.5</v>
      </c>
      <c r="O22" s="41">
        <f>IF((L22*60+N22)&lt;0.1,,IF((L22*60+N22)&gt;235,,SUM(0.13279*(POWER((235-(L22*60+N22)),1.85)))))</f>
        <v>287.27429180735311</v>
      </c>
      <c r="P22" s="42">
        <f>SUM(E22,G22,I22,K22,O22)</f>
        <v>799.07788618076825</v>
      </c>
    </row>
    <row r="23" spans="1:16" x14ac:dyDescent="0.25">
      <c r="A23" s="49"/>
      <c r="B23" s="46" t="s">
        <v>115</v>
      </c>
      <c r="C23" s="51" t="s">
        <v>135</v>
      </c>
      <c r="D23" s="35">
        <v>34.9</v>
      </c>
      <c r="E23" s="47">
        <f>IF(D23&lt;10,,IF(D23&lt;10,,SUM(5.33*(POWER((D23-10),1.1)))))</f>
        <v>183.04020387080664</v>
      </c>
      <c r="F23" s="23">
        <v>9.5299999999999994</v>
      </c>
      <c r="G23" s="47">
        <f>IF(F23&lt;0.1,,IF(F23&gt;11.5,,SUM(58.015*(POWER((11.5-F23),1.81)))))</f>
        <v>197.93571577526123</v>
      </c>
      <c r="H23" s="23"/>
      <c r="I23" s="47">
        <f>IF(H23&lt;75,,IF(H23&lt;75,,SUM(0.8465*(POWER((H23-75),1.42)))))</f>
        <v>0</v>
      </c>
      <c r="J23" s="23">
        <v>346</v>
      </c>
      <c r="K23" s="47">
        <f>IF(J23&lt;220,,IF(J23&lt;220,,SUM(0.14354*(POWER((J23-220),1.4)))))</f>
        <v>125.16753660503127</v>
      </c>
      <c r="L23" s="36">
        <v>3</v>
      </c>
      <c r="M23" s="23" t="s">
        <v>11</v>
      </c>
      <c r="N23" s="34">
        <v>18.399999999999999</v>
      </c>
      <c r="O23" s="47">
        <f>IF((L23*60+N23)&lt;0.1,,IF((L23*60+N23)&gt;235,,SUM(0.13279*(POWER((235-(L23*60+N23)),1.85)))))</f>
        <v>103.65860951533836</v>
      </c>
      <c r="P23" s="48">
        <f>SUM(E23,G23,I23,K23,O23)</f>
        <v>609.80206576643741</v>
      </c>
    </row>
    <row r="24" spans="1:16" x14ac:dyDescent="0.25">
      <c r="A24" s="49"/>
      <c r="B24" s="39" t="s">
        <v>120</v>
      </c>
      <c r="C24" s="40" t="s">
        <v>135</v>
      </c>
      <c r="D24" s="13">
        <v>42.49</v>
      </c>
      <c r="E24" s="47">
        <f>IF(D24&lt;10,,IF(D24&lt;10,,SUM(5.33*(POWER((D24-10),1.1)))))</f>
        <v>245.27421334974053</v>
      </c>
      <c r="F24" s="10">
        <v>10.74</v>
      </c>
      <c r="G24" s="41">
        <f>IF(F24&lt;0.1,,IF(F24&gt;11.5,,SUM(58.015*(POWER((11.5-F24),1.81)))))</f>
        <v>35.303104529353533</v>
      </c>
      <c r="H24" s="13"/>
      <c r="I24" s="41">
        <f>IF(H24&lt;75,,IF(H24&lt;75,,SUM(0.8465*(POWER((H24-75),1.42)))))</f>
        <v>0</v>
      </c>
      <c r="J24" s="13">
        <v>317</v>
      </c>
      <c r="K24" s="41">
        <f>IF(J24&lt;220,,IF(J24&lt;220,,SUM(0.14354*(POWER((J24-220),1.4)))))</f>
        <v>86.786738950308845</v>
      </c>
      <c r="L24" s="14">
        <v>3</v>
      </c>
      <c r="M24" s="15" t="s">
        <v>11</v>
      </c>
      <c r="N24" s="38">
        <v>42.9</v>
      </c>
      <c r="O24" s="41">
        <f>IF((L24*60+N24)&lt;0.1,,IF((L24*60+N24)&gt;235,,SUM(0.13279*(POWER((235-(L24*60+N24)),1.85)))))</f>
        <v>13.375755020706288</v>
      </c>
      <c r="P24" s="42">
        <f>SUM(E24,G24,I24,K24,O24)</f>
        <v>380.73981185010916</v>
      </c>
    </row>
    <row r="25" spans="1:16" x14ac:dyDescent="0.25">
      <c r="A25" s="49"/>
      <c r="B25" s="39"/>
      <c r="C25" s="40"/>
      <c r="D25" s="13"/>
      <c r="E25" s="47"/>
      <c r="F25" s="10"/>
      <c r="G25" s="41"/>
      <c r="H25" s="13"/>
      <c r="I25" s="41"/>
      <c r="J25" s="13"/>
      <c r="K25" s="41"/>
      <c r="L25" s="14"/>
      <c r="M25" s="15"/>
      <c r="N25" s="38"/>
      <c r="O25" s="41"/>
      <c r="P25" s="42">
        <f>SUM(P20,P21,P22,P23)</f>
        <v>3338.6311412287696</v>
      </c>
    </row>
    <row r="26" spans="1:16" x14ac:dyDescent="0.25">
      <c r="A26" s="49"/>
      <c r="B26" s="17"/>
      <c r="C26" s="69"/>
      <c r="D26" s="13"/>
      <c r="E26" s="24"/>
      <c r="F26" s="10"/>
      <c r="G26" s="12"/>
      <c r="H26" s="13"/>
      <c r="I26" s="12"/>
      <c r="J26" s="13"/>
      <c r="K26" s="12"/>
      <c r="L26" s="14"/>
      <c r="M26" s="15"/>
      <c r="N26" s="38"/>
      <c r="O26" s="12"/>
      <c r="P26" s="15"/>
    </row>
    <row r="27" spans="1:16" x14ac:dyDescent="0.25">
      <c r="A27" s="49"/>
      <c r="B27" s="46" t="s">
        <v>116</v>
      </c>
      <c r="C27" s="51" t="s">
        <v>134</v>
      </c>
      <c r="D27" s="30">
        <v>49.11</v>
      </c>
      <c r="E27" s="47">
        <f>IF(D27&lt;10,,IF(D27&lt;10,,SUM(5.33*(POWER((D27-10),1.1)))))</f>
        <v>300.77643437001853</v>
      </c>
      <c r="F27" s="23">
        <v>8.51</v>
      </c>
      <c r="G27" s="47">
        <f>IF(F27&lt;0.1,,IF(F27&gt;11.5,,SUM(58.015*(POWER((11.5-F27),1.81)))))</f>
        <v>421.21627916319045</v>
      </c>
      <c r="H27" s="23"/>
      <c r="I27" s="47">
        <f>IF(H27&lt;75,,IF(H27&lt;75,,SUM(0.8465*(POWER((H27-75),1.42)))))</f>
        <v>0</v>
      </c>
      <c r="J27" s="23">
        <v>451</v>
      </c>
      <c r="K27" s="47">
        <f>IF(J27&lt;220,,IF(J27&lt;220,,SUM(0.14354*(POWER((J27-220),1.4)))))</f>
        <v>292.43524505935369</v>
      </c>
      <c r="L27" s="36">
        <v>2</v>
      </c>
      <c r="M27" s="23" t="s">
        <v>11</v>
      </c>
      <c r="N27" s="34">
        <v>33</v>
      </c>
      <c r="O27" s="47">
        <f>IF((L27*60+N27)&lt;0.1,,IF((L27*60+N27)&gt;235,,SUM(0.13279*(POWER((235-(L27*60+N27)),1.85)))))</f>
        <v>461.02130720351892</v>
      </c>
      <c r="P27" s="48">
        <f>SUM(E27,G27,I27,K27,O27)</f>
        <v>1475.4492657960816</v>
      </c>
    </row>
    <row r="28" spans="1:16" x14ac:dyDescent="0.25">
      <c r="A28" s="49"/>
      <c r="B28" s="50" t="s">
        <v>114</v>
      </c>
      <c r="C28" s="51" t="s">
        <v>134</v>
      </c>
      <c r="D28" s="30">
        <v>38.880000000000003</v>
      </c>
      <c r="E28" s="47">
        <f>IF(D28&lt;10,,IF(D28&lt;10,,SUM(5.33*(POWER((D28-10),1.1)))))</f>
        <v>215.46866298881625</v>
      </c>
      <c r="F28" s="22">
        <v>8.82</v>
      </c>
      <c r="G28" s="47">
        <f>IF(F28&lt;0.1,,IF(F28&gt;11.5,,SUM(58.015*(POWER((11.5-F28),1.81)))))</f>
        <v>345.51290559127295</v>
      </c>
      <c r="H28" s="24">
        <v>135</v>
      </c>
      <c r="I28" s="47">
        <f>IF(H28&lt;75,,IF(H28&lt;75,,SUM(0.8465*(POWER((H28-75),1.42)))))</f>
        <v>283.53177583089024</v>
      </c>
      <c r="J28" s="30"/>
      <c r="K28" s="47">
        <f>IF(J28&lt;220,,IF(J28&lt;220,,SUM(0.14354*(POWER((J28-220),1.4)))))</f>
        <v>0</v>
      </c>
      <c r="L28" s="26">
        <v>2</v>
      </c>
      <c r="M28" s="27" t="s">
        <v>11</v>
      </c>
      <c r="N28" s="34">
        <v>48.6</v>
      </c>
      <c r="O28" s="47">
        <f>IF((L28*60+N28)&lt;0.1,,IF((L28*60+N28)&gt;235,,SUM(0.13279*(POWER((235-(L28*60+N28)),1.85)))))</f>
        <v>312.0156068496766</v>
      </c>
      <c r="P28" s="48">
        <f>SUM(E28,G28,I28,K28,O28)</f>
        <v>1156.528951260656</v>
      </c>
    </row>
    <row r="29" spans="1:16" x14ac:dyDescent="0.25">
      <c r="A29" s="49"/>
      <c r="B29" s="39" t="s">
        <v>124</v>
      </c>
      <c r="C29" s="40" t="s">
        <v>134</v>
      </c>
      <c r="D29" s="13">
        <v>37.29</v>
      </c>
      <c r="E29" s="47">
        <f>IF(D29&lt;10,,IF(D29&lt;10,,SUM(5.33*(POWER((D29-10),1.1)))))</f>
        <v>202.45620800008626</v>
      </c>
      <c r="F29" s="10">
        <v>9.0299999999999994</v>
      </c>
      <c r="G29" s="41">
        <f>IF(F29&lt;0.1,,IF(F29&gt;11.5,,SUM(58.015*(POWER((11.5-F29),1.81)))))</f>
        <v>298.07241205418813</v>
      </c>
      <c r="H29" s="13">
        <v>123</v>
      </c>
      <c r="I29" s="41">
        <f>IF(H29&lt;75,,IF(H29&lt;75,,SUM(0.8465*(POWER((H29-75),1.42)))))</f>
        <v>206.5330314242951</v>
      </c>
      <c r="J29" s="13"/>
      <c r="K29" s="41">
        <f>IF(J29&lt;220,,IF(J29&lt;220,,SUM(0.14354*(POWER((J29-220),1.4)))))</f>
        <v>0</v>
      </c>
      <c r="L29" s="14">
        <v>2</v>
      </c>
      <c r="M29" s="15" t="s">
        <v>11</v>
      </c>
      <c r="N29" s="38">
        <v>43.5</v>
      </c>
      <c r="O29" s="41">
        <f>IF((L29*60+N29)&lt;0.1,,IF((L29*60+N29)&gt;235,,SUM(0.13279*(POWER((235-(L29*60+N29)),1.85)))))</f>
        <v>357.79275995104035</v>
      </c>
      <c r="P29" s="42">
        <f>SUM(E29,G29,I29,K29,O29)</f>
        <v>1064.8544114296099</v>
      </c>
    </row>
    <row r="30" spans="1:16" x14ac:dyDescent="0.25">
      <c r="A30" s="49"/>
      <c r="B30" s="39" t="s">
        <v>127</v>
      </c>
      <c r="C30" s="40" t="s">
        <v>134</v>
      </c>
      <c r="D30" s="13">
        <v>39.75</v>
      </c>
      <c r="E30" s="47">
        <f>IF(D30&lt;10,,IF(D30&lt;10,,SUM(5.33*(POWER((D30-10),1.1)))))</f>
        <v>222.61933243118082</v>
      </c>
      <c r="F30" s="10">
        <v>9.06</v>
      </c>
      <c r="G30" s="41">
        <f>IF(F30&lt;0.1,,IF(F30&gt;11.5,,SUM(58.015*(POWER((11.5-F30),1.81)))))</f>
        <v>291.55190419903465</v>
      </c>
      <c r="H30" s="13"/>
      <c r="I30" s="41">
        <f>IF(H30&lt;75,,IF(H30&lt;75,,SUM(0.8465*(POWER((H30-75),1.42)))))</f>
        <v>0</v>
      </c>
      <c r="J30" s="13">
        <v>405</v>
      </c>
      <c r="K30" s="41">
        <f>IF(J30&lt;220,,IF(J30&lt;220,,SUM(0.14354*(POWER((J30-220),1.4)))))</f>
        <v>214.29565310786299</v>
      </c>
      <c r="L30" s="14">
        <v>2</v>
      </c>
      <c r="M30" s="15" t="s">
        <v>11</v>
      </c>
      <c r="N30" s="38">
        <v>47.8</v>
      </c>
      <c r="O30" s="41">
        <f>IF((L30*60+N30)&lt;0.1,,IF((L30*60+N30)&gt;235,,SUM(0.13279*(POWER((235-(L30*60+N30)),1.85)))))</f>
        <v>319.00576092536551</v>
      </c>
      <c r="P30" s="42">
        <f>SUM(E30,G30,I30,K30,O30)</f>
        <v>1047.472650663444</v>
      </c>
    </row>
    <row r="31" spans="1:16" x14ac:dyDescent="0.25">
      <c r="A31" s="49"/>
      <c r="B31" s="39" t="s">
        <v>123</v>
      </c>
      <c r="C31" s="40" t="s">
        <v>134</v>
      </c>
      <c r="D31" s="13">
        <v>33.67</v>
      </c>
      <c r="E31" s="47">
        <f>IF(D31&lt;10,,IF(D31&lt;10,,SUM(5.33*(POWER((D31-10),1.1)))))</f>
        <v>173.11922241562854</v>
      </c>
      <c r="F31" s="10">
        <v>9.5399999999999991</v>
      </c>
      <c r="G31" s="41">
        <f>IF(F31&lt;0.1,,IF(F31&gt;11.5,,SUM(58.015*(POWER((11.5-F31),1.81)))))</f>
        <v>196.1208585339019</v>
      </c>
      <c r="H31" s="13"/>
      <c r="I31" s="41">
        <f>IF(H31&lt;75,,IF(H31&lt;75,,SUM(0.8465*(POWER((H31-75),1.42)))))</f>
        <v>0</v>
      </c>
      <c r="J31" s="13">
        <v>382</v>
      </c>
      <c r="K31" s="41">
        <f>IF(J31&lt;220,,IF(J31&lt;220,,SUM(0.14354*(POWER((J31-220),1.4)))))</f>
        <v>177.94834870087072</v>
      </c>
      <c r="L31" s="14">
        <v>2</v>
      </c>
      <c r="M31" s="15" t="s">
        <v>11</v>
      </c>
      <c r="N31" s="38">
        <v>47</v>
      </c>
      <c r="O31" s="41">
        <f>IF((L31*60+N31)&lt;0.1,,IF((L31*60+N31)&gt;235,,SUM(0.13279*(POWER((235-(L31*60+N31)),1.85)))))</f>
        <v>326.06700876254246</v>
      </c>
      <c r="P31" s="42">
        <f>SUM(E31,G31,I31,K31,O31)</f>
        <v>873.2554384129437</v>
      </c>
    </row>
    <row r="32" spans="1:16" x14ac:dyDescent="0.25">
      <c r="P32" s="70">
        <f>SUM(P27:P30)</f>
        <v>4744.3052791497921</v>
      </c>
    </row>
  </sheetData>
  <sortState ref="R5:S8">
    <sortCondition descending="1" ref="S5:S8"/>
  </sortState>
  <mergeCells count="3">
    <mergeCell ref="K1:P1"/>
    <mergeCell ref="B3:C3"/>
    <mergeCell ref="L5:N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A5" sqref="A5:P27"/>
    </sheetView>
  </sheetViews>
  <sheetFormatPr defaultRowHeight="15" x14ac:dyDescent="0.25"/>
  <cols>
    <col min="1" max="1" width="4.5703125" customWidth="1"/>
    <col min="2" max="2" width="20.85546875" customWidth="1"/>
    <col min="3" max="3" width="26.5703125" customWidth="1"/>
    <col min="4" max="11" width="7.7109375" customWidth="1"/>
    <col min="12" max="12" width="3.28515625" customWidth="1"/>
    <col min="13" max="13" width="1.7109375" customWidth="1"/>
    <col min="14" max="14" width="7.5703125" customWidth="1"/>
    <col min="15" max="16" width="7.7109375" customWidth="1"/>
  </cols>
  <sheetData>
    <row r="1" spans="1:16" ht="23.25" x14ac:dyDescent="0.35">
      <c r="A1" s="1" t="s">
        <v>16</v>
      </c>
      <c r="C1" s="2"/>
      <c r="J1" s="19" t="s">
        <v>159</v>
      </c>
      <c r="N1" s="2"/>
    </row>
    <row r="2" spans="1:16" ht="23.25" x14ac:dyDescent="0.35">
      <c r="A2" s="1"/>
      <c r="C2" s="2"/>
      <c r="J2" s="19"/>
      <c r="N2" s="2"/>
    </row>
    <row r="3" spans="1:16" ht="15.75" x14ac:dyDescent="0.25">
      <c r="A3" s="5"/>
      <c r="B3" s="20" t="s">
        <v>15</v>
      </c>
      <c r="C3" s="2"/>
      <c r="N3" s="2"/>
    </row>
    <row r="5" spans="1:16" x14ac:dyDescent="0.25">
      <c r="A5" s="55" t="s">
        <v>157</v>
      </c>
      <c r="B5" s="45" t="s">
        <v>1</v>
      </c>
      <c r="C5" s="45" t="s">
        <v>2</v>
      </c>
      <c r="D5" s="45" t="s">
        <v>5</v>
      </c>
      <c r="E5" s="45" t="s">
        <v>4</v>
      </c>
      <c r="F5" s="45" t="s">
        <v>6</v>
      </c>
      <c r="G5" s="45" t="s">
        <v>4</v>
      </c>
      <c r="H5" s="45" t="s">
        <v>7</v>
      </c>
      <c r="I5" s="45" t="s">
        <v>4</v>
      </c>
      <c r="J5" s="45" t="s">
        <v>8</v>
      </c>
      <c r="K5" s="45" t="s">
        <v>4</v>
      </c>
      <c r="L5" s="94" t="s">
        <v>17</v>
      </c>
      <c r="M5" s="94"/>
      <c r="N5" s="95"/>
      <c r="O5" s="45" t="s">
        <v>4</v>
      </c>
      <c r="P5" s="45" t="s">
        <v>10</v>
      </c>
    </row>
    <row r="6" spans="1:16" x14ac:dyDescent="0.25">
      <c r="A6" s="78">
        <v>1</v>
      </c>
      <c r="B6" s="46" t="s">
        <v>152</v>
      </c>
      <c r="C6" s="46" t="s">
        <v>68</v>
      </c>
      <c r="D6" s="23">
        <v>30.82</v>
      </c>
      <c r="E6" s="47">
        <f t="shared" ref="E6:E27" si="0">IF(D6&lt;8,,IF(D6&lt;8,,SUM(7.86*(POWER((D6-8),1.1)))))</f>
        <v>245.22782718296668</v>
      </c>
      <c r="F6" s="22">
        <v>8.76</v>
      </c>
      <c r="G6" s="47">
        <f t="shared" ref="G6:G27" si="1">IF(F6&lt;0.1,,IF(F6&gt;13,,SUM(46.0849*(POWER((13-F6),1.81)))))</f>
        <v>629.63788276640651</v>
      </c>
      <c r="H6" s="24"/>
      <c r="I6" s="47">
        <f t="shared" ref="I6:I27" si="2">IF(H6&lt;75,,IF(H6&lt;75,,SUM(1.84523*(POWER((H6-75),1.348)))))</f>
        <v>0</v>
      </c>
      <c r="J6" s="23">
        <v>425</v>
      </c>
      <c r="K6" s="47">
        <f t="shared" ref="K6:K27" si="3">IF(J6&lt;210,,IF(J6&lt;210,,SUM(0.188807*(POWER((J6-210),1.41)))))</f>
        <v>367.07627857002188</v>
      </c>
      <c r="L6" s="36">
        <v>1</v>
      </c>
      <c r="M6" s="27" t="s">
        <v>11</v>
      </c>
      <c r="N6" s="34">
        <v>48.6</v>
      </c>
      <c r="O6" s="47">
        <f t="shared" ref="O6:O27" si="4">IF((L6*60+N6)&lt;0.1,,IF((L6*60+N6)&gt;185,,SUM(0.19889*(POWER((185-(L6*60+N6)),1.88)))))</f>
        <v>689.96722598950032</v>
      </c>
      <c r="P6" s="48">
        <f t="shared" ref="P6:P27" si="5">SUM(E6,G6,I6,K6,O6)</f>
        <v>1931.9092145088955</v>
      </c>
    </row>
    <row r="7" spans="1:16" x14ac:dyDescent="0.25">
      <c r="A7" s="78">
        <v>2</v>
      </c>
      <c r="B7" s="46" t="s">
        <v>151</v>
      </c>
      <c r="C7" s="46" t="s">
        <v>68</v>
      </c>
      <c r="D7" s="23">
        <v>25.68</v>
      </c>
      <c r="E7" s="47">
        <f t="shared" si="0"/>
        <v>185.20513884523015</v>
      </c>
      <c r="F7" s="22">
        <v>8.66</v>
      </c>
      <c r="G7" s="47">
        <f t="shared" si="1"/>
        <v>656.77265107909977</v>
      </c>
      <c r="H7" s="24"/>
      <c r="I7" s="47">
        <f t="shared" si="2"/>
        <v>0</v>
      </c>
      <c r="J7" s="23">
        <v>396</v>
      </c>
      <c r="K7" s="47">
        <f t="shared" si="3"/>
        <v>299.24805961263473</v>
      </c>
      <c r="L7" s="36">
        <v>1</v>
      </c>
      <c r="M7" s="27" t="s">
        <v>11</v>
      </c>
      <c r="N7" s="34">
        <v>45.7</v>
      </c>
      <c r="O7" s="47">
        <f t="shared" si="4"/>
        <v>740.02525273810693</v>
      </c>
      <c r="P7" s="48">
        <f t="shared" si="5"/>
        <v>1881.2511022750716</v>
      </c>
    </row>
    <row r="8" spans="1:16" x14ac:dyDescent="0.25">
      <c r="A8" s="78">
        <v>3</v>
      </c>
      <c r="B8" s="46" t="s">
        <v>149</v>
      </c>
      <c r="C8" s="46" t="s">
        <v>113</v>
      </c>
      <c r="D8" s="23">
        <v>47.43</v>
      </c>
      <c r="E8" s="47">
        <f t="shared" si="0"/>
        <v>447.54014765442514</v>
      </c>
      <c r="F8" s="22">
        <v>9.34</v>
      </c>
      <c r="G8" s="47">
        <f t="shared" si="1"/>
        <v>482.45789096437073</v>
      </c>
      <c r="H8" s="24">
        <v>122</v>
      </c>
      <c r="I8" s="47">
        <f t="shared" si="2"/>
        <v>331.16041587234321</v>
      </c>
      <c r="J8" s="23"/>
      <c r="K8" s="47">
        <f t="shared" si="3"/>
        <v>0</v>
      </c>
      <c r="L8" s="36">
        <v>1</v>
      </c>
      <c r="M8" s="27" t="s">
        <v>11</v>
      </c>
      <c r="N8" s="34">
        <v>59.8</v>
      </c>
      <c r="O8" s="47">
        <f t="shared" si="4"/>
        <v>512.15147489362721</v>
      </c>
      <c r="P8" s="48">
        <f t="shared" si="5"/>
        <v>1773.3099293847663</v>
      </c>
    </row>
    <row r="9" spans="1:16" x14ac:dyDescent="0.25">
      <c r="A9" s="78">
        <v>4</v>
      </c>
      <c r="B9" s="46" t="s">
        <v>146</v>
      </c>
      <c r="C9" s="46" t="s">
        <v>73</v>
      </c>
      <c r="D9" s="23">
        <v>28.42</v>
      </c>
      <c r="E9" s="47">
        <f t="shared" si="0"/>
        <v>217.01205401442812</v>
      </c>
      <c r="F9" s="22">
        <v>8.99</v>
      </c>
      <c r="G9" s="47">
        <f t="shared" si="1"/>
        <v>569.1804358567731</v>
      </c>
      <c r="H9" s="24"/>
      <c r="I9" s="47">
        <f t="shared" si="2"/>
        <v>0</v>
      </c>
      <c r="J9" s="23">
        <v>402</v>
      </c>
      <c r="K9" s="47">
        <f t="shared" si="3"/>
        <v>312.9484638891966</v>
      </c>
      <c r="L9" s="36">
        <v>1</v>
      </c>
      <c r="M9" s="27" t="s">
        <v>11</v>
      </c>
      <c r="N9" s="34">
        <v>51.8</v>
      </c>
      <c r="O9" s="47">
        <f t="shared" si="4"/>
        <v>636.63979234898545</v>
      </c>
      <c r="P9" s="48">
        <f t="shared" si="5"/>
        <v>1735.7807461093835</v>
      </c>
    </row>
    <row r="10" spans="1:16" x14ac:dyDescent="0.25">
      <c r="A10" s="78">
        <v>5</v>
      </c>
      <c r="B10" s="46" t="s">
        <v>145</v>
      </c>
      <c r="C10" s="46" t="s">
        <v>73</v>
      </c>
      <c r="D10" s="23">
        <v>41.53</v>
      </c>
      <c r="E10" s="47">
        <f t="shared" si="0"/>
        <v>374.45484551608541</v>
      </c>
      <c r="F10" s="22">
        <v>9.0399999999999991</v>
      </c>
      <c r="G10" s="47">
        <f t="shared" si="1"/>
        <v>556.39976254116709</v>
      </c>
      <c r="H10" s="24"/>
      <c r="I10" s="47">
        <f t="shared" si="2"/>
        <v>0</v>
      </c>
      <c r="J10" s="23">
        <v>387</v>
      </c>
      <c r="K10" s="47">
        <f t="shared" si="3"/>
        <v>279.03610254205324</v>
      </c>
      <c r="L10" s="36">
        <v>2</v>
      </c>
      <c r="M10" s="27" t="s">
        <v>11</v>
      </c>
      <c r="N10" s="34">
        <v>8.3000000000000007</v>
      </c>
      <c r="O10" s="47">
        <f t="shared" si="4"/>
        <v>393.86654957931069</v>
      </c>
      <c r="P10" s="48">
        <f t="shared" si="5"/>
        <v>1603.7572601786164</v>
      </c>
    </row>
    <row r="11" spans="1:16" x14ac:dyDescent="0.25">
      <c r="A11" s="78">
        <v>6</v>
      </c>
      <c r="B11" s="46" t="s">
        <v>137</v>
      </c>
      <c r="C11" s="46" t="s">
        <v>73</v>
      </c>
      <c r="D11" s="23">
        <v>26.21</v>
      </c>
      <c r="E11" s="47">
        <f t="shared" si="0"/>
        <v>191.32137191137153</v>
      </c>
      <c r="F11" s="22">
        <v>9.31</v>
      </c>
      <c r="G11" s="47">
        <f t="shared" si="1"/>
        <v>489.63941703860149</v>
      </c>
      <c r="H11" s="24"/>
      <c r="I11" s="47">
        <f t="shared" si="2"/>
        <v>0</v>
      </c>
      <c r="J11" s="23">
        <v>385</v>
      </c>
      <c r="K11" s="47">
        <f t="shared" si="3"/>
        <v>274.60076344711894</v>
      </c>
      <c r="L11" s="26">
        <v>1</v>
      </c>
      <c r="M11" s="27" t="s">
        <v>11</v>
      </c>
      <c r="N11" s="34">
        <v>52.7</v>
      </c>
      <c r="O11" s="47">
        <f t="shared" si="4"/>
        <v>622.00366930296616</v>
      </c>
      <c r="P11" s="48">
        <f t="shared" si="5"/>
        <v>1577.5652217000579</v>
      </c>
    </row>
    <row r="12" spans="1:16" x14ac:dyDescent="0.25">
      <c r="A12" s="78">
        <v>7</v>
      </c>
      <c r="B12" s="46" t="s">
        <v>138</v>
      </c>
      <c r="C12" s="46" t="s">
        <v>73</v>
      </c>
      <c r="D12" s="35">
        <v>35.369999999999997</v>
      </c>
      <c r="E12" s="47">
        <f t="shared" si="0"/>
        <v>299.51930766323585</v>
      </c>
      <c r="F12" s="22">
        <v>9.6199999999999992</v>
      </c>
      <c r="G12" s="47">
        <f t="shared" si="1"/>
        <v>417.7321266353656</v>
      </c>
      <c r="H12" s="24">
        <v>130</v>
      </c>
      <c r="I12" s="47">
        <f t="shared" si="2"/>
        <v>409.31665113934156</v>
      </c>
      <c r="J12" s="30"/>
      <c r="K12" s="47">
        <f t="shared" si="3"/>
        <v>0</v>
      </c>
      <c r="L12" s="26">
        <v>2</v>
      </c>
      <c r="M12" s="27" t="s">
        <v>11</v>
      </c>
      <c r="N12" s="34">
        <v>5.2</v>
      </c>
      <c r="O12" s="47">
        <f t="shared" si="4"/>
        <v>435.32255919439831</v>
      </c>
      <c r="P12" s="48">
        <f t="shared" si="5"/>
        <v>1561.8906446323413</v>
      </c>
    </row>
    <row r="13" spans="1:16" x14ac:dyDescent="0.25">
      <c r="A13" s="78">
        <v>8</v>
      </c>
      <c r="B13" s="39" t="s">
        <v>139</v>
      </c>
      <c r="C13" s="39" t="s">
        <v>113</v>
      </c>
      <c r="D13" s="11">
        <v>33.82</v>
      </c>
      <c r="E13" s="41">
        <f t="shared" si="0"/>
        <v>280.91466232087208</v>
      </c>
      <c r="F13" s="10">
        <v>9.4700000000000006</v>
      </c>
      <c r="G13" s="41">
        <f t="shared" si="1"/>
        <v>451.88805984509804</v>
      </c>
      <c r="H13" s="12"/>
      <c r="I13" s="41">
        <f t="shared" si="2"/>
        <v>0</v>
      </c>
      <c r="J13" s="17">
        <v>391</v>
      </c>
      <c r="K13" s="41">
        <f t="shared" si="3"/>
        <v>287.96843239764343</v>
      </c>
      <c r="L13" s="14">
        <v>2</v>
      </c>
      <c r="M13" s="15" t="s">
        <v>11</v>
      </c>
      <c r="N13" s="38">
        <v>1.7</v>
      </c>
      <c r="O13" s="41">
        <f t="shared" si="4"/>
        <v>484.45330447584598</v>
      </c>
      <c r="P13" s="42">
        <f t="shared" si="5"/>
        <v>1505.2244590394596</v>
      </c>
    </row>
    <row r="14" spans="1:16" x14ac:dyDescent="0.25">
      <c r="A14" s="78">
        <v>9</v>
      </c>
      <c r="B14" s="46" t="s">
        <v>150</v>
      </c>
      <c r="C14" s="46" t="s">
        <v>135</v>
      </c>
      <c r="D14" s="23">
        <v>17.64</v>
      </c>
      <c r="E14" s="47">
        <f t="shared" si="0"/>
        <v>95.040187258587579</v>
      </c>
      <c r="F14" s="22">
        <v>9.6300000000000008</v>
      </c>
      <c r="G14" s="47">
        <f t="shared" si="1"/>
        <v>415.49783963150725</v>
      </c>
      <c r="H14" s="24">
        <v>114</v>
      </c>
      <c r="I14" s="47">
        <f t="shared" si="2"/>
        <v>257.51681783517006</v>
      </c>
      <c r="J14" s="23"/>
      <c r="K14" s="47">
        <f t="shared" si="3"/>
        <v>0</v>
      </c>
      <c r="L14" s="36">
        <v>1</v>
      </c>
      <c r="M14" s="27" t="s">
        <v>11</v>
      </c>
      <c r="N14" s="34">
        <v>51.6</v>
      </c>
      <c r="O14" s="47">
        <f t="shared" si="4"/>
        <v>639.91389488448033</v>
      </c>
      <c r="P14" s="48">
        <f t="shared" si="5"/>
        <v>1407.9687396097452</v>
      </c>
    </row>
    <row r="15" spans="1:16" x14ac:dyDescent="0.25">
      <c r="A15" s="78">
        <v>10</v>
      </c>
      <c r="B15" s="46" t="s">
        <v>154</v>
      </c>
      <c r="C15" s="46" t="s">
        <v>73</v>
      </c>
      <c r="D15" s="23">
        <v>21.14</v>
      </c>
      <c r="E15" s="47">
        <f t="shared" si="0"/>
        <v>133.6218400009424</v>
      </c>
      <c r="F15" s="22">
        <v>8.84</v>
      </c>
      <c r="G15" s="47">
        <f t="shared" si="1"/>
        <v>608.29966582903626</v>
      </c>
      <c r="H15" s="24">
        <v>110</v>
      </c>
      <c r="I15" s="47">
        <f t="shared" si="2"/>
        <v>222.56364771754781</v>
      </c>
      <c r="J15" s="23"/>
      <c r="K15" s="47">
        <f t="shared" si="3"/>
        <v>0</v>
      </c>
      <c r="L15" s="36">
        <v>2</v>
      </c>
      <c r="M15" s="27" t="s">
        <v>11</v>
      </c>
      <c r="N15" s="34">
        <v>6.6</v>
      </c>
      <c r="O15" s="47">
        <f t="shared" si="4"/>
        <v>416.36009631823987</v>
      </c>
      <c r="P15" s="48">
        <f t="shared" si="5"/>
        <v>1380.8452498657664</v>
      </c>
    </row>
    <row r="16" spans="1:16" x14ac:dyDescent="0.25">
      <c r="A16" s="78">
        <v>11</v>
      </c>
      <c r="B16" s="46" t="s">
        <v>142</v>
      </c>
      <c r="C16" s="46" t="s">
        <v>113</v>
      </c>
      <c r="D16" s="23">
        <v>23.03</v>
      </c>
      <c r="E16" s="47">
        <f t="shared" si="0"/>
        <v>154.90927617917262</v>
      </c>
      <c r="F16" s="22">
        <v>9.3000000000000007</v>
      </c>
      <c r="G16" s="47">
        <f t="shared" si="1"/>
        <v>492.04380698039967</v>
      </c>
      <c r="H16" s="24"/>
      <c r="I16" s="47">
        <f t="shared" si="2"/>
        <v>0</v>
      </c>
      <c r="J16" s="23">
        <v>363</v>
      </c>
      <c r="K16" s="47">
        <f t="shared" si="3"/>
        <v>227.21291274034652</v>
      </c>
      <c r="L16" s="36">
        <v>2</v>
      </c>
      <c r="M16" s="27" t="s">
        <v>11</v>
      </c>
      <c r="N16" s="34">
        <v>1.9</v>
      </c>
      <c r="O16" s="47">
        <f t="shared" si="4"/>
        <v>481.57966816674377</v>
      </c>
      <c r="P16" s="48">
        <f t="shared" si="5"/>
        <v>1355.7456640666626</v>
      </c>
    </row>
    <row r="17" spans="1:16" x14ac:dyDescent="0.25">
      <c r="A17" s="78">
        <v>12</v>
      </c>
      <c r="B17" s="46" t="s">
        <v>147</v>
      </c>
      <c r="C17" s="46" t="s">
        <v>68</v>
      </c>
      <c r="D17" s="23">
        <v>30.53</v>
      </c>
      <c r="E17" s="47">
        <f t="shared" si="0"/>
        <v>241.80198232055182</v>
      </c>
      <c r="F17" s="22">
        <v>9.67</v>
      </c>
      <c r="G17" s="47">
        <f t="shared" si="1"/>
        <v>406.61435997164278</v>
      </c>
      <c r="H17" s="24">
        <v>122</v>
      </c>
      <c r="I17" s="47">
        <f t="shared" si="2"/>
        <v>331.16041587234321</v>
      </c>
      <c r="J17" s="23"/>
      <c r="K17" s="47">
        <f t="shared" si="3"/>
        <v>0</v>
      </c>
      <c r="L17" s="36">
        <v>2</v>
      </c>
      <c r="M17" s="27" t="s">
        <v>11</v>
      </c>
      <c r="N17" s="34">
        <v>11.4</v>
      </c>
      <c r="O17" s="47">
        <f t="shared" si="4"/>
        <v>354.35841655774442</v>
      </c>
      <c r="P17" s="48">
        <f t="shared" si="5"/>
        <v>1333.9351747222822</v>
      </c>
    </row>
    <row r="18" spans="1:16" x14ac:dyDescent="0.25">
      <c r="A18" s="78">
        <v>13</v>
      </c>
      <c r="B18" s="46" t="s">
        <v>143</v>
      </c>
      <c r="C18" s="46" t="s">
        <v>68</v>
      </c>
      <c r="D18" s="23">
        <v>30.62</v>
      </c>
      <c r="E18" s="47">
        <f t="shared" si="0"/>
        <v>242.86470632564885</v>
      </c>
      <c r="F18" s="22">
        <v>9.25</v>
      </c>
      <c r="G18" s="47">
        <f t="shared" si="1"/>
        <v>504.14474429823395</v>
      </c>
      <c r="H18" s="24"/>
      <c r="I18" s="47">
        <f t="shared" si="2"/>
        <v>0</v>
      </c>
      <c r="J18" s="23">
        <v>376</v>
      </c>
      <c r="K18" s="47">
        <f t="shared" si="3"/>
        <v>254.90038757926186</v>
      </c>
      <c r="L18" s="36">
        <v>2</v>
      </c>
      <c r="M18" s="27" t="s">
        <v>11</v>
      </c>
      <c r="N18" s="34">
        <v>15.7</v>
      </c>
      <c r="O18" s="47">
        <f t="shared" si="4"/>
        <v>302.8064739032817</v>
      </c>
      <c r="P18" s="48">
        <f t="shared" si="5"/>
        <v>1304.7163121064264</v>
      </c>
    </row>
    <row r="19" spans="1:16" x14ac:dyDescent="0.25">
      <c r="A19" s="78">
        <v>14</v>
      </c>
      <c r="B19" s="46" t="s">
        <v>163</v>
      </c>
      <c r="C19" s="46" t="s">
        <v>73</v>
      </c>
      <c r="D19" s="23">
        <v>38.75</v>
      </c>
      <c r="E19" s="47">
        <f t="shared" si="0"/>
        <v>340.44909038347316</v>
      </c>
      <c r="F19" s="22">
        <v>9.81</v>
      </c>
      <c r="G19" s="47">
        <f t="shared" si="1"/>
        <v>376.20086152721171</v>
      </c>
      <c r="H19" s="24"/>
      <c r="I19" s="47">
        <f t="shared" si="2"/>
        <v>0</v>
      </c>
      <c r="J19" s="23">
        <v>354</v>
      </c>
      <c r="K19" s="47">
        <f t="shared" si="3"/>
        <v>208.59755108137924</v>
      </c>
      <c r="L19" s="36">
        <v>2</v>
      </c>
      <c r="M19" s="27" t="s">
        <v>11</v>
      </c>
      <c r="N19" s="34">
        <v>10.199999999999999</v>
      </c>
      <c r="O19" s="47">
        <f t="shared" si="4"/>
        <v>369.41999467123003</v>
      </c>
      <c r="P19" s="48">
        <f t="shared" si="5"/>
        <v>1294.6674976632942</v>
      </c>
    </row>
    <row r="20" spans="1:16" x14ac:dyDescent="0.25">
      <c r="A20" s="78">
        <v>15</v>
      </c>
      <c r="B20" s="61" t="s">
        <v>153</v>
      </c>
      <c r="C20" s="61" t="s">
        <v>113</v>
      </c>
      <c r="D20" s="74">
        <v>23.2</v>
      </c>
      <c r="E20" s="64">
        <f t="shared" si="0"/>
        <v>156.83771009851881</v>
      </c>
      <c r="F20" s="65">
        <v>9.4</v>
      </c>
      <c r="G20" s="64">
        <f t="shared" si="1"/>
        <v>468.23748220687145</v>
      </c>
      <c r="H20" s="75"/>
      <c r="I20" s="64">
        <f t="shared" si="2"/>
        <v>0</v>
      </c>
      <c r="J20" s="74">
        <v>353</v>
      </c>
      <c r="K20" s="64">
        <f t="shared" si="3"/>
        <v>206.55794512681774</v>
      </c>
      <c r="L20" s="79">
        <v>2</v>
      </c>
      <c r="M20" s="58" t="s">
        <v>11</v>
      </c>
      <c r="N20" s="59">
        <v>4.4000000000000004</v>
      </c>
      <c r="O20" s="64">
        <f t="shared" si="4"/>
        <v>446.33555208481596</v>
      </c>
      <c r="P20" s="60">
        <f t="shared" si="5"/>
        <v>1277.9686895170239</v>
      </c>
    </row>
    <row r="21" spans="1:16" x14ac:dyDescent="0.25">
      <c r="A21" s="78">
        <v>16</v>
      </c>
      <c r="B21" s="46" t="s">
        <v>155</v>
      </c>
      <c r="C21" s="46" t="s">
        <v>113</v>
      </c>
      <c r="D21" s="23">
        <v>18.2</v>
      </c>
      <c r="E21" s="47">
        <f t="shared" si="0"/>
        <v>101.13063518397945</v>
      </c>
      <c r="F21" s="22">
        <v>9.69</v>
      </c>
      <c r="G21" s="47">
        <f t="shared" si="1"/>
        <v>402.20486383212733</v>
      </c>
      <c r="H21" s="24">
        <v>126</v>
      </c>
      <c r="I21" s="47">
        <f t="shared" si="2"/>
        <v>369.70481276350023</v>
      </c>
      <c r="J21" s="23"/>
      <c r="K21" s="47">
        <f t="shared" si="3"/>
        <v>0</v>
      </c>
      <c r="L21" s="36">
        <v>2</v>
      </c>
      <c r="M21" s="27" t="s">
        <v>11</v>
      </c>
      <c r="N21" s="34">
        <v>8.6</v>
      </c>
      <c r="O21" s="47">
        <f t="shared" si="4"/>
        <v>389.95784638145608</v>
      </c>
      <c r="P21" s="48">
        <f t="shared" si="5"/>
        <v>1262.9981581610632</v>
      </c>
    </row>
    <row r="22" spans="1:16" x14ac:dyDescent="0.25">
      <c r="A22" s="78">
        <v>17</v>
      </c>
      <c r="B22" s="46" t="s">
        <v>164</v>
      </c>
      <c r="C22" s="46" t="s">
        <v>68</v>
      </c>
      <c r="D22" s="23">
        <v>28.41</v>
      </c>
      <c r="E22" s="47">
        <f t="shared" si="0"/>
        <v>216.89515518314889</v>
      </c>
      <c r="F22" s="22">
        <v>9.6</v>
      </c>
      <c r="G22" s="47">
        <f t="shared" si="1"/>
        <v>422.21677998073017</v>
      </c>
      <c r="H22" s="24"/>
      <c r="I22" s="47">
        <f t="shared" si="2"/>
        <v>0</v>
      </c>
      <c r="J22" s="23">
        <v>352</v>
      </c>
      <c r="K22" s="47">
        <f t="shared" si="3"/>
        <v>204.52417865607421</v>
      </c>
      <c r="L22" s="36">
        <v>2</v>
      </c>
      <c r="M22" s="27" t="s">
        <v>11</v>
      </c>
      <c r="N22" s="34">
        <v>10.9</v>
      </c>
      <c r="O22" s="47">
        <f t="shared" si="4"/>
        <v>360.59840893764283</v>
      </c>
      <c r="P22" s="48">
        <f t="shared" si="5"/>
        <v>1204.2345227575961</v>
      </c>
    </row>
    <row r="23" spans="1:16" x14ac:dyDescent="0.25">
      <c r="A23" s="78">
        <v>18</v>
      </c>
      <c r="B23" s="46" t="s">
        <v>144</v>
      </c>
      <c r="C23" s="46" t="s">
        <v>135</v>
      </c>
      <c r="D23" s="23">
        <v>24.88</v>
      </c>
      <c r="E23" s="47">
        <f t="shared" si="0"/>
        <v>176.00792888840468</v>
      </c>
      <c r="F23" s="22">
        <v>10.1</v>
      </c>
      <c r="G23" s="47">
        <f t="shared" si="1"/>
        <v>316.5913360585314</v>
      </c>
      <c r="H23" s="24">
        <v>118</v>
      </c>
      <c r="I23" s="47">
        <f t="shared" si="2"/>
        <v>293.74195766575781</v>
      </c>
      <c r="J23" s="23"/>
      <c r="K23" s="47">
        <f t="shared" si="3"/>
        <v>0</v>
      </c>
      <c r="L23" s="36">
        <v>2</v>
      </c>
      <c r="M23" s="27" t="s">
        <v>11</v>
      </c>
      <c r="N23" s="34">
        <v>14.4</v>
      </c>
      <c r="O23" s="47">
        <f t="shared" si="4"/>
        <v>317.99179880449742</v>
      </c>
      <c r="P23" s="48">
        <f t="shared" si="5"/>
        <v>1104.3330214171913</v>
      </c>
    </row>
    <row r="24" spans="1:16" x14ac:dyDescent="0.25">
      <c r="A24" s="78">
        <v>19</v>
      </c>
      <c r="B24" s="46" t="s">
        <v>141</v>
      </c>
      <c r="C24" s="46" t="s">
        <v>68</v>
      </c>
      <c r="D24" s="23">
        <v>28.96</v>
      </c>
      <c r="E24" s="47">
        <f t="shared" si="0"/>
        <v>223.33302694753257</v>
      </c>
      <c r="F24" s="22">
        <v>9.67</v>
      </c>
      <c r="G24" s="47">
        <f t="shared" si="1"/>
        <v>406.61435997164278</v>
      </c>
      <c r="H24" s="24">
        <v>130</v>
      </c>
      <c r="I24" s="47">
        <f t="shared" si="2"/>
        <v>409.31665113934156</v>
      </c>
      <c r="J24" s="23"/>
      <c r="K24" s="47">
        <f t="shared" si="3"/>
        <v>0</v>
      </c>
      <c r="L24" s="36">
        <v>2</v>
      </c>
      <c r="M24" s="27" t="s">
        <v>11</v>
      </c>
      <c r="N24" s="34">
        <v>52.2</v>
      </c>
      <c r="O24" s="47">
        <f t="shared" si="4"/>
        <v>23.997593402712258</v>
      </c>
      <c r="P24" s="48">
        <f t="shared" si="5"/>
        <v>1063.2616314612292</v>
      </c>
    </row>
    <row r="25" spans="1:16" x14ac:dyDescent="0.25">
      <c r="A25" s="78">
        <v>20</v>
      </c>
      <c r="B25" s="46" t="s">
        <v>140</v>
      </c>
      <c r="C25" s="46" t="s">
        <v>135</v>
      </c>
      <c r="D25" s="35">
        <v>27.36</v>
      </c>
      <c r="E25" s="47">
        <f t="shared" si="0"/>
        <v>204.65315031138502</v>
      </c>
      <c r="F25" s="22">
        <v>10.07</v>
      </c>
      <c r="G25" s="47">
        <f t="shared" si="1"/>
        <v>322.54405553698945</v>
      </c>
      <c r="H25" s="24"/>
      <c r="I25" s="47">
        <f t="shared" si="2"/>
        <v>0</v>
      </c>
      <c r="J25" s="23">
        <v>345</v>
      </c>
      <c r="K25" s="47">
        <f t="shared" si="3"/>
        <v>190.453389085374</v>
      </c>
      <c r="L25" s="36">
        <v>2</v>
      </c>
      <c r="M25" s="27" t="s">
        <v>11</v>
      </c>
      <c r="N25" s="34">
        <v>13.7</v>
      </c>
      <c r="O25" s="47">
        <f t="shared" si="4"/>
        <v>326.31241255298914</v>
      </c>
      <c r="P25" s="48">
        <f t="shared" si="5"/>
        <v>1043.9630074867375</v>
      </c>
    </row>
    <row r="26" spans="1:16" x14ac:dyDescent="0.25">
      <c r="A26" s="78">
        <v>21</v>
      </c>
      <c r="B26" s="46" t="s">
        <v>148</v>
      </c>
      <c r="C26" s="46" t="s">
        <v>135</v>
      </c>
      <c r="D26" s="23">
        <v>27.73</v>
      </c>
      <c r="E26" s="47">
        <f t="shared" si="0"/>
        <v>208.95960556560095</v>
      </c>
      <c r="F26" s="22">
        <v>9.92</v>
      </c>
      <c r="G26" s="47">
        <f t="shared" si="1"/>
        <v>353.04937443874479</v>
      </c>
      <c r="H26" s="24"/>
      <c r="I26" s="47">
        <f t="shared" si="2"/>
        <v>0</v>
      </c>
      <c r="J26" s="23">
        <v>333</v>
      </c>
      <c r="K26" s="47">
        <f t="shared" si="3"/>
        <v>167.02608392506687</v>
      </c>
      <c r="L26" s="36">
        <v>2</v>
      </c>
      <c r="M26" s="27" t="s">
        <v>11</v>
      </c>
      <c r="N26" s="34">
        <v>20.05</v>
      </c>
      <c r="O26" s="47">
        <f t="shared" si="4"/>
        <v>254.5333986045149</v>
      </c>
      <c r="P26" s="48">
        <f t="shared" si="5"/>
        <v>983.56846253392757</v>
      </c>
    </row>
    <row r="27" spans="1:16" x14ac:dyDescent="0.25">
      <c r="A27" s="78">
        <v>22</v>
      </c>
      <c r="B27" s="46" t="s">
        <v>156</v>
      </c>
      <c r="C27" s="46" t="s">
        <v>135</v>
      </c>
      <c r="D27" s="23">
        <v>25.65</v>
      </c>
      <c r="E27" s="47">
        <f t="shared" si="0"/>
        <v>184.85947986416494</v>
      </c>
      <c r="F27" s="22">
        <v>10.5</v>
      </c>
      <c r="G27" s="47">
        <f t="shared" si="1"/>
        <v>242.00819088885308</v>
      </c>
      <c r="H27" s="24"/>
      <c r="I27" s="47">
        <f t="shared" si="2"/>
        <v>0</v>
      </c>
      <c r="J27" s="23">
        <v>314</v>
      </c>
      <c r="K27" s="47">
        <f t="shared" si="3"/>
        <v>131.83632856306437</v>
      </c>
      <c r="L27" s="36">
        <v>2</v>
      </c>
      <c r="M27" s="27" t="s">
        <v>11</v>
      </c>
      <c r="N27" s="34">
        <v>14.7</v>
      </c>
      <c r="O27" s="47">
        <f t="shared" si="4"/>
        <v>314.45663278336446</v>
      </c>
      <c r="P27" s="48">
        <f t="shared" si="5"/>
        <v>873.16063209944696</v>
      </c>
    </row>
    <row r="28" spans="1:16" x14ac:dyDescent="0.25">
      <c r="A28" s="44"/>
      <c r="B28" s="46"/>
      <c r="C28" s="46"/>
      <c r="D28" s="23"/>
      <c r="E28" s="47">
        <f t="shared" ref="E28:E40" si="6">IF(D28&lt;8,,IF(D28&lt;8,,SUM(7.86*(POWER((D28-8),1.1)))))</f>
        <v>0</v>
      </c>
      <c r="F28" s="22"/>
      <c r="G28" s="47">
        <f t="shared" ref="G28:G40" si="7">IF(F28&lt;0.1,,IF(F28&gt;13,,SUM(46.0849*(POWER((13-F28),1.81)))))</f>
        <v>0</v>
      </c>
      <c r="H28" s="24"/>
      <c r="I28" s="47">
        <f t="shared" ref="I28:I40" si="8">IF(H28&lt;75,,IF(H28&lt;75,,SUM(1.84523*(POWER((H28-75),1.348)))))</f>
        <v>0</v>
      </c>
      <c r="J28" s="23"/>
      <c r="K28" s="47">
        <f t="shared" ref="K28:K40" si="9">IF(J28&lt;210,,IF(J28&lt;210,,SUM(0.188807*(POWER((J28-210),1.41)))))</f>
        <v>0</v>
      </c>
      <c r="L28" s="36"/>
      <c r="M28" s="27" t="s">
        <v>11</v>
      </c>
      <c r="N28" s="34"/>
      <c r="O28" s="47">
        <f t="shared" ref="O28:O40" si="10">IF((L28*60+N28)&lt;0.1,,IF((L28*60+N28)&gt;185,,SUM(0.19889*(POWER((185-(L28*60+N28)),1.88)))))</f>
        <v>0</v>
      </c>
      <c r="P28" s="48">
        <f t="shared" ref="P28:P40" si="11">SUM(E28,G28,I28,K28,O28)</f>
        <v>0</v>
      </c>
    </row>
    <row r="29" spans="1:16" x14ac:dyDescent="0.25">
      <c r="A29" s="44"/>
      <c r="B29" s="46"/>
      <c r="C29" s="46"/>
      <c r="D29" s="23"/>
      <c r="E29" s="47">
        <f t="shared" si="6"/>
        <v>0</v>
      </c>
      <c r="F29" s="22"/>
      <c r="G29" s="47">
        <f t="shared" si="7"/>
        <v>0</v>
      </c>
      <c r="H29" s="24"/>
      <c r="I29" s="47">
        <f t="shared" si="8"/>
        <v>0</v>
      </c>
      <c r="J29" s="23"/>
      <c r="K29" s="47">
        <f t="shared" si="9"/>
        <v>0</v>
      </c>
      <c r="L29" s="36"/>
      <c r="M29" s="27" t="s">
        <v>11</v>
      </c>
      <c r="N29" s="34"/>
      <c r="O29" s="47">
        <f t="shared" si="10"/>
        <v>0</v>
      </c>
      <c r="P29" s="48">
        <f t="shared" si="11"/>
        <v>0</v>
      </c>
    </row>
    <row r="30" spans="1:16" x14ac:dyDescent="0.25">
      <c r="A30" s="44"/>
      <c r="B30" s="46"/>
      <c r="C30" s="46"/>
      <c r="D30" s="23"/>
      <c r="E30" s="47">
        <f t="shared" si="6"/>
        <v>0</v>
      </c>
      <c r="F30" s="22"/>
      <c r="G30" s="47">
        <f t="shared" si="7"/>
        <v>0</v>
      </c>
      <c r="H30" s="24"/>
      <c r="I30" s="47">
        <f t="shared" si="8"/>
        <v>0</v>
      </c>
      <c r="J30" s="23"/>
      <c r="K30" s="47">
        <f t="shared" si="9"/>
        <v>0</v>
      </c>
      <c r="L30" s="36"/>
      <c r="M30" s="27" t="s">
        <v>11</v>
      </c>
      <c r="N30" s="34"/>
      <c r="O30" s="47">
        <f t="shared" si="10"/>
        <v>0</v>
      </c>
      <c r="P30" s="48">
        <f t="shared" si="11"/>
        <v>0</v>
      </c>
    </row>
    <row r="31" spans="1:16" x14ac:dyDescent="0.25">
      <c r="A31" s="44"/>
      <c r="B31" s="46"/>
      <c r="C31" s="46"/>
      <c r="D31" s="23"/>
      <c r="E31" s="47">
        <f t="shared" si="6"/>
        <v>0</v>
      </c>
      <c r="F31" s="22"/>
      <c r="G31" s="47">
        <f t="shared" si="7"/>
        <v>0</v>
      </c>
      <c r="H31" s="24"/>
      <c r="I31" s="47">
        <f t="shared" si="8"/>
        <v>0</v>
      </c>
      <c r="J31" s="23"/>
      <c r="K31" s="47">
        <f t="shared" si="9"/>
        <v>0</v>
      </c>
      <c r="L31" s="36"/>
      <c r="M31" s="27" t="s">
        <v>11</v>
      </c>
      <c r="N31" s="34"/>
      <c r="O31" s="47">
        <f t="shared" si="10"/>
        <v>0</v>
      </c>
      <c r="P31" s="48">
        <f t="shared" si="11"/>
        <v>0</v>
      </c>
    </row>
    <row r="32" spans="1:16" x14ac:dyDescent="0.25">
      <c r="A32" s="44"/>
      <c r="B32" s="46"/>
      <c r="C32" s="46"/>
      <c r="D32" s="23"/>
      <c r="E32" s="47">
        <f t="shared" si="6"/>
        <v>0</v>
      </c>
      <c r="F32" s="22"/>
      <c r="G32" s="47">
        <f t="shared" si="7"/>
        <v>0</v>
      </c>
      <c r="H32" s="24"/>
      <c r="I32" s="47">
        <f t="shared" si="8"/>
        <v>0</v>
      </c>
      <c r="J32" s="23"/>
      <c r="K32" s="47">
        <f t="shared" si="9"/>
        <v>0</v>
      </c>
      <c r="L32" s="36"/>
      <c r="M32" s="27" t="s">
        <v>11</v>
      </c>
      <c r="N32" s="34"/>
      <c r="O32" s="47">
        <f t="shared" si="10"/>
        <v>0</v>
      </c>
      <c r="P32" s="48">
        <f t="shared" si="11"/>
        <v>0</v>
      </c>
    </row>
    <row r="33" spans="1:16" x14ac:dyDescent="0.25">
      <c r="A33" s="44"/>
      <c r="B33" s="46"/>
      <c r="C33" s="46"/>
      <c r="D33" s="23"/>
      <c r="E33" s="47">
        <f t="shared" si="6"/>
        <v>0</v>
      </c>
      <c r="F33" s="22"/>
      <c r="G33" s="47">
        <f t="shared" si="7"/>
        <v>0</v>
      </c>
      <c r="H33" s="24"/>
      <c r="I33" s="47">
        <f t="shared" si="8"/>
        <v>0</v>
      </c>
      <c r="J33" s="23"/>
      <c r="K33" s="47">
        <f t="shared" si="9"/>
        <v>0</v>
      </c>
      <c r="L33" s="36"/>
      <c r="M33" s="27" t="s">
        <v>11</v>
      </c>
      <c r="N33" s="34"/>
      <c r="O33" s="47">
        <f t="shared" si="10"/>
        <v>0</v>
      </c>
      <c r="P33" s="48">
        <f t="shared" si="11"/>
        <v>0</v>
      </c>
    </row>
    <row r="34" spans="1:16" x14ac:dyDescent="0.25">
      <c r="A34" s="44"/>
      <c r="B34" s="46"/>
      <c r="C34" s="46"/>
      <c r="D34" s="23"/>
      <c r="E34" s="47">
        <f t="shared" si="6"/>
        <v>0</v>
      </c>
      <c r="F34" s="22"/>
      <c r="G34" s="47">
        <f t="shared" si="7"/>
        <v>0</v>
      </c>
      <c r="H34" s="24"/>
      <c r="I34" s="47">
        <f t="shared" si="8"/>
        <v>0</v>
      </c>
      <c r="J34" s="23"/>
      <c r="K34" s="47">
        <f t="shared" si="9"/>
        <v>0</v>
      </c>
      <c r="L34" s="36"/>
      <c r="M34" s="27" t="s">
        <v>11</v>
      </c>
      <c r="N34" s="34"/>
      <c r="O34" s="47">
        <f t="shared" si="10"/>
        <v>0</v>
      </c>
      <c r="P34" s="48">
        <f t="shared" si="11"/>
        <v>0</v>
      </c>
    </row>
    <row r="35" spans="1:16" x14ac:dyDescent="0.25">
      <c r="A35" s="44"/>
      <c r="B35" s="46"/>
      <c r="C35" s="46"/>
      <c r="D35" s="23"/>
      <c r="E35" s="47">
        <f t="shared" si="6"/>
        <v>0</v>
      </c>
      <c r="F35" s="22"/>
      <c r="G35" s="47">
        <f t="shared" si="7"/>
        <v>0</v>
      </c>
      <c r="H35" s="24"/>
      <c r="I35" s="47">
        <f t="shared" si="8"/>
        <v>0</v>
      </c>
      <c r="J35" s="23"/>
      <c r="K35" s="47">
        <f t="shared" si="9"/>
        <v>0</v>
      </c>
      <c r="L35" s="36"/>
      <c r="M35" s="27" t="s">
        <v>11</v>
      </c>
      <c r="N35" s="34"/>
      <c r="O35" s="47">
        <f t="shared" si="10"/>
        <v>0</v>
      </c>
      <c r="P35" s="48">
        <f t="shared" si="11"/>
        <v>0</v>
      </c>
    </row>
    <row r="36" spans="1:16" x14ac:dyDescent="0.25">
      <c r="A36" s="44"/>
      <c r="B36" s="46"/>
      <c r="C36" s="46"/>
      <c r="D36" s="23"/>
      <c r="E36" s="47">
        <f t="shared" si="6"/>
        <v>0</v>
      </c>
      <c r="F36" s="22"/>
      <c r="G36" s="47">
        <f t="shared" si="7"/>
        <v>0</v>
      </c>
      <c r="H36" s="24"/>
      <c r="I36" s="47">
        <f t="shared" si="8"/>
        <v>0</v>
      </c>
      <c r="J36" s="23"/>
      <c r="K36" s="47">
        <f t="shared" si="9"/>
        <v>0</v>
      </c>
      <c r="L36" s="36"/>
      <c r="M36" s="27" t="s">
        <v>11</v>
      </c>
      <c r="N36" s="34"/>
      <c r="O36" s="47">
        <f t="shared" si="10"/>
        <v>0</v>
      </c>
      <c r="P36" s="48">
        <f t="shared" si="11"/>
        <v>0</v>
      </c>
    </row>
    <row r="37" spans="1:16" x14ac:dyDescent="0.25">
      <c r="A37" s="44"/>
      <c r="B37" s="46"/>
      <c r="C37" s="46"/>
      <c r="D37" s="23"/>
      <c r="E37" s="47">
        <f t="shared" si="6"/>
        <v>0</v>
      </c>
      <c r="F37" s="22"/>
      <c r="G37" s="47">
        <f t="shared" si="7"/>
        <v>0</v>
      </c>
      <c r="H37" s="24"/>
      <c r="I37" s="47">
        <f t="shared" si="8"/>
        <v>0</v>
      </c>
      <c r="J37" s="23"/>
      <c r="K37" s="47">
        <f t="shared" si="9"/>
        <v>0</v>
      </c>
      <c r="L37" s="36"/>
      <c r="M37" s="27" t="s">
        <v>11</v>
      </c>
      <c r="N37" s="34"/>
      <c r="O37" s="47">
        <f t="shared" si="10"/>
        <v>0</v>
      </c>
      <c r="P37" s="48">
        <f t="shared" si="11"/>
        <v>0</v>
      </c>
    </row>
    <row r="38" spans="1:16" x14ac:dyDescent="0.25">
      <c r="A38" s="44"/>
      <c r="B38" s="46"/>
      <c r="C38" s="46"/>
      <c r="D38" s="23"/>
      <c r="E38" s="47">
        <f t="shared" si="6"/>
        <v>0</v>
      </c>
      <c r="F38" s="22"/>
      <c r="G38" s="47">
        <f t="shared" si="7"/>
        <v>0</v>
      </c>
      <c r="H38" s="24"/>
      <c r="I38" s="47">
        <f t="shared" si="8"/>
        <v>0</v>
      </c>
      <c r="J38" s="23"/>
      <c r="K38" s="47">
        <f t="shared" si="9"/>
        <v>0</v>
      </c>
      <c r="L38" s="36"/>
      <c r="M38" s="27" t="s">
        <v>11</v>
      </c>
      <c r="N38" s="34"/>
      <c r="O38" s="47">
        <f t="shared" si="10"/>
        <v>0</v>
      </c>
      <c r="P38" s="48">
        <f t="shared" si="11"/>
        <v>0</v>
      </c>
    </row>
    <row r="39" spans="1:16" x14ac:dyDescent="0.25">
      <c r="A39" s="44"/>
      <c r="B39" s="46"/>
      <c r="C39" s="46"/>
      <c r="D39" s="23"/>
      <c r="E39" s="47">
        <f t="shared" si="6"/>
        <v>0</v>
      </c>
      <c r="F39" s="22"/>
      <c r="G39" s="47">
        <f t="shared" si="7"/>
        <v>0</v>
      </c>
      <c r="H39" s="24"/>
      <c r="I39" s="47">
        <f t="shared" si="8"/>
        <v>0</v>
      </c>
      <c r="J39" s="23"/>
      <c r="K39" s="47">
        <f t="shared" si="9"/>
        <v>0</v>
      </c>
      <c r="L39" s="36"/>
      <c r="M39" s="27" t="s">
        <v>11</v>
      </c>
      <c r="N39" s="34"/>
      <c r="O39" s="47">
        <f t="shared" si="10"/>
        <v>0</v>
      </c>
      <c r="P39" s="48">
        <f t="shared" si="11"/>
        <v>0</v>
      </c>
    </row>
    <row r="40" spans="1:16" x14ac:dyDescent="0.25">
      <c r="A40" s="44"/>
      <c r="B40" s="46"/>
      <c r="C40" s="46"/>
      <c r="D40" s="23"/>
      <c r="E40" s="47">
        <f t="shared" si="6"/>
        <v>0</v>
      </c>
      <c r="F40" s="22"/>
      <c r="G40" s="47">
        <f t="shared" si="7"/>
        <v>0</v>
      </c>
      <c r="H40" s="24"/>
      <c r="I40" s="47">
        <f t="shared" si="8"/>
        <v>0</v>
      </c>
      <c r="J40" s="23"/>
      <c r="K40" s="47">
        <f t="shared" si="9"/>
        <v>0</v>
      </c>
      <c r="L40" s="36"/>
      <c r="M40" s="27" t="s">
        <v>11</v>
      </c>
      <c r="N40" s="34"/>
      <c r="O40" s="47">
        <f t="shared" si="10"/>
        <v>0</v>
      </c>
      <c r="P40" s="48">
        <f t="shared" si="11"/>
        <v>0</v>
      </c>
    </row>
  </sheetData>
  <sortState ref="B6:P27">
    <sortCondition descending="1" ref="P6:P27"/>
  </sortState>
  <mergeCells count="1">
    <mergeCell ref="L5:N5"/>
  </mergeCells>
  <pageMargins left="0.25" right="0.25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J11" workbookViewId="0">
      <selection activeCell="Q12" sqref="Q12"/>
    </sheetView>
  </sheetViews>
  <sheetFormatPr defaultRowHeight="15" x14ac:dyDescent="0.25"/>
  <cols>
    <col min="1" max="1" width="3.140625" customWidth="1"/>
    <col min="2" max="2" width="24.85546875" customWidth="1"/>
    <col min="3" max="3" width="21.42578125" customWidth="1"/>
    <col min="4" max="11" width="7.7109375" customWidth="1"/>
    <col min="12" max="12" width="2.140625" customWidth="1"/>
    <col min="13" max="13" width="1.85546875" customWidth="1"/>
    <col min="14" max="14" width="5.42578125" customWidth="1"/>
    <col min="18" max="18" width="5" customWidth="1"/>
    <col min="19" max="19" width="21.85546875" customWidth="1"/>
  </cols>
  <sheetData>
    <row r="1" spans="1:20" ht="23.25" x14ac:dyDescent="0.35">
      <c r="A1" s="1" t="s">
        <v>16</v>
      </c>
      <c r="C1" s="2"/>
      <c r="J1" s="19" t="s">
        <v>160</v>
      </c>
      <c r="N1" s="2"/>
    </row>
    <row r="2" spans="1:20" ht="23.25" x14ac:dyDescent="0.35">
      <c r="A2" s="1"/>
      <c r="C2" s="2"/>
      <c r="J2" s="19"/>
      <c r="N2" s="2"/>
      <c r="S2" s="71" t="s">
        <v>165</v>
      </c>
    </row>
    <row r="3" spans="1:20" ht="15.75" x14ac:dyDescent="0.25">
      <c r="A3" s="5"/>
      <c r="B3" s="5">
        <v>43753</v>
      </c>
      <c r="C3" s="2"/>
      <c r="N3" s="2"/>
    </row>
    <row r="4" spans="1:20" x14ac:dyDescent="0.25">
      <c r="A4" s="55" t="s">
        <v>157</v>
      </c>
      <c r="B4" s="52" t="s">
        <v>1</v>
      </c>
      <c r="C4" s="52" t="s">
        <v>2</v>
      </c>
      <c r="D4" s="52" t="s">
        <v>5</v>
      </c>
      <c r="E4" s="52" t="s">
        <v>4</v>
      </c>
      <c r="F4" s="52" t="s">
        <v>6</v>
      </c>
      <c r="G4" s="52" t="s">
        <v>4</v>
      </c>
      <c r="H4" s="52" t="s">
        <v>7</v>
      </c>
      <c r="I4" s="52" t="s">
        <v>4</v>
      </c>
      <c r="J4" s="52" t="s">
        <v>8</v>
      </c>
      <c r="K4" s="52" t="s">
        <v>4</v>
      </c>
      <c r="L4" s="94" t="s">
        <v>17</v>
      </c>
      <c r="M4" s="94"/>
      <c r="N4" s="95"/>
      <c r="O4" s="52" t="s">
        <v>4</v>
      </c>
      <c r="P4" s="52" t="s">
        <v>10</v>
      </c>
      <c r="R4" s="71">
        <v>1</v>
      </c>
      <c r="S4" s="46" t="s">
        <v>73</v>
      </c>
      <c r="T4" s="72">
        <v>6478.9938726204</v>
      </c>
    </row>
    <row r="5" spans="1:20" x14ac:dyDescent="0.25">
      <c r="A5" s="78">
        <v>1</v>
      </c>
      <c r="B5" s="46" t="s">
        <v>152</v>
      </c>
      <c r="C5" s="46" t="s">
        <v>68</v>
      </c>
      <c r="D5" s="23">
        <v>30.82</v>
      </c>
      <c r="E5" s="47">
        <f t="shared" ref="E5:E10" si="0">IF(D5&lt;8,,IF(D5&lt;8,,SUM(7.86*(POWER((D5-8),1.1)))))</f>
        <v>245.22782718296668</v>
      </c>
      <c r="F5" s="22">
        <v>8.76</v>
      </c>
      <c r="G5" s="47">
        <f t="shared" ref="G5:G10" si="1">IF(F5&lt;0.1,,IF(F5&gt;13,,SUM(46.0849*(POWER((13-F5),1.81)))))</f>
        <v>629.63788276640651</v>
      </c>
      <c r="H5" s="24"/>
      <c r="I5" s="47">
        <f t="shared" ref="I5:I10" si="2">IF(H5&lt;75,,IF(H5&lt;75,,SUM(1.84523*(POWER((H5-75),1.348)))))</f>
        <v>0</v>
      </c>
      <c r="J5" s="23">
        <v>425</v>
      </c>
      <c r="K5" s="47">
        <f t="shared" ref="K5:K10" si="3">IF(J5&lt;210,,IF(J5&lt;210,,SUM(0.188807*(POWER((J5-210),1.41)))))</f>
        <v>367.07627857002188</v>
      </c>
      <c r="L5" s="36">
        <v>1</v>
      </c>
      <c r="M5" s="27" t="s">
        <v>11</v>
      </c>
      <c r="N5" s="34">
        <v>48.6</v>
      </c>
      <c r="O5" s="47">
        <f t="shared" ref="O5:O10" si="4">IF((L5*60+N5)&lt;0.1,,IF((L5*60+N5)&gt;185,,SUM(0.19889*(POWER((185-(L5*60+N5)),1.88)))))</f>
        <v>689.96722598950032</v>
      </c>
      <c r="P5" s="48">
        <f t="shared" ref="P5:P10" si="5">SUM(E5,G5,I5,K5,O5)</f>
        <v>1931.9092145088955</v>
      </c>
      <c r="R5" s="71">
        <v>2</v>
      </c>
      <c r="S5" s="46" t="s">
        <v>68</v>
      </c>
      <c r="T5" s="72">
        <v>6451.8118036126762</v>
      </c>
    </row>
    <row r="6" spans="1:20" x14ac:dyDescent="0.25">
      <c r="A6" s="78">
        <v>2</v>
      </c>
      <c r="B6" s="46" t="s">
        <v>151</v>
      </c>
      <c r="C6" s="46" t="s">
        <v>68</v>
      </c>
      <c r="D6" s="23">
        <v>25.68</v>
      </c>
      <c r="E6" s="47">
        <f t="shared" si="0"/>
        <v>185.20513884523015</v>
      </c>
      <c r="F6" s="22">
        <v>8.66</v>
      </c>
      <c r="G6" s="47">
        <f t="shared" si="1"/>
        <v>656.77265107909977</v>
      </c>
      <c r="H6" s="24"/>
      <c r="I6" s="47">
        <f t="shared" si="2"/>
        <v>0</v>
      </c>
      <c r="J6" s="23">
        <v>396</v>
      </c>
      <c r="K6" s="47">
        <f t="shared" si="3"/>
        <v>299.24805961263473</v>
      </c>
      <c r="L6" s="36">
        <v>1</v>
      </c>
      <c r="M6" s="27" t="s">
        <v>11</v>
      </c>
      <c r="N6" s="34">
        <v>45.7</v>
      </c>
      <c r="O6" s="47">
        <f t="shared" si="4"/>
        <v>740.02525273810693</v>
      </c>
      <c r="P6" s="48">
        <f t="shared" si="5"/>
        <v>1881.2511022750716</v>
      </c>
      <c r="R6" s="71">
        <v>3</v>
      </c>
      <c r="S6" s="39" t="s">
        <v>113</v>
      </c>
      <c r="T6" s="72">
        <v>5912.2487420079124</v>
      </c>
    </row>
    <row r="7" spans="1:20" x14ac:dyDescent="0.25">
      <c r="A7" s="78">
        <v>3</v>
      </c>
      <c r="B7" s="46" t="s">
        <v>147</v>
      </c>
      <c r="C7" s="46" t="s">
        <v>68</v>
      </c>
      <c r="D7" s="23">
        <v>30.53</v>
      </c>
      <c r="E7" s="47">
        <f t="shared" si="0"/>
        <v>241.80198232055182</v>
      </c>
      <c r="F7" s="22">
        <v>9.67</v>
      </c>
      <c r="G7" s="47">
        <f t="shared" si="1"/>
        <v>406.61435997164278</v>
      </c>
      <c r="H7" s="24">
        <v>122</v>
      </c>
      <c r="I7" s="47">
        <f t="shared" si="2"/>
        <v>331.16041587234321</v>
      </c>
      <c r="J7" s="23"/>
      <c r="K7" s="47">
        <f t="shared" si="3"/>
        <v>0</v>
      </c>
      <c r="L7" s="36">
        <v>2</v>
      </c>
      <c r="M7" s="27" t="s">
        <v>11</v>
      </c>
      <c r="N7" s="34">
        <v>11.4</v>
      </c>
      <c r="O7" s="47">
        <f t="shared" si="4"/>
        <v>354.35841655774442</v>
      </c>
      <c r="P7" s="48">
        <f t="shared" si="5"/>
        <v>1333.9351747222822</v>
      </c>
      <c r="R7" s="71">
        <v>4</v>
      </c>
      <c r="S7" s="46" t="s">
        <v>135</v>
      </c>
      <c r="T7" s="72">
        <v>4539.8332310476007</v>
      </c>
    </row>
    <row r="8" spans="1:20" x14ac:dyDescent="0.25">
      <c r="A8" s="78">
        <v>4</v>
      </c>
      <c r="B8" s="46" t="s">
        <v>143</v>
      </c>
      <c r="C8" s="46" t="s">
        <v>68</v>
      </c>
      <c r="D8" s="23">
        <v>30.62</v>
      </c>
      <c r="E8" s="47">
        <f t="shared" si="0"/>
        <v>242.86470632564885</v>
      </c>
      <c r="F8" s="22">
        <v>9.25</v>
      </c>
      <c r="G8" s="47">
        <f t="shared" si="1"/>
        <v>504.14474429823395</v>
      </c>
      <c r="H8" s="24"/>
      <c r="I8" s="47">
        <f t="shared" si="2"/>
        <v>0</v>
      </c>
      <c r="J8" s="23">
        <v>376</v>
      </c>
      <c r="K8" s="47">
        <f t="shared" si="3"/>
        <v>254.90038757926186</v>
      </c>
      <c r="L8" s="36">
        <v>2</v>
      </c>
      <c r="M8" s="27" t="s">
        <v>11</v>
      </c>
      <c r="N8" s="34">
        <v>15.7</v>
      </c>
      <c r="O8" s="47">
        <f t="shared" si="4"/>
        <v>302.8064739032817</v>
      </c>
      <c r="P8" s="48">
        <f t="shared" si="5"/>
        <v>1304.7163121064264</v>
      </c>
      <c r="T8" s="3"/>
    </row>
    <row r="9" spans="1:20" x14ac:dyDescent="0.25">
      <c r="A9" s="78">
        <v>5</v>
      </c>
      <c r="B9" s="46" t="s">
        <v>164</v>
      </c>
      <c r="C9" s="46" t="s">
        <v>68</v>
      </c>
      <c r="D9" s="23">
        <v>28.41</v>
      </c>
      <c r="E9" s="47">
        <f t="shared" si="0"/>
        <v>216.89515518314889</v>
      </c>
      <c r="F9" s="22">
        <v>9.6</v>
      </c>
      <c r="G9" s="47">
        <f t="shared" si="1"/>
        <v>422.21677998073017</v>
      </c>
      <c r="H9" s="24"/>
      <c r="I9" s="47">
        <f t="shared" si="2"/>
        <v>0</v>
      </c>
      <c r="J9" s="23">
        <v>352</v>
      </c>
      <c r="K9" s="47">
        <f t="shared" si="3"/>
        <v>204.52417865607421</v>
      </c>
      <c r="L9" s="36">
        <v>2</v>
      </c>
      <c r="M9" s="27" t="s">
        <v>11</v>
      </c>
      <c r="N9" s="34">
        <v>10.9</v>
      </c>
      <c r="O9" s="47">
        <f t="shared" si="4"/>
        <v>360.59840893764283</v>
      </c>
      <c r="P9" s="48">
        <f t="shared" si="5"/>
        <v>1204.2345227575961</v>
      </c>
      <c r="T9" s="3"/>
    </row>
    <row r="10" spans="1:20" x14ac:dyDescent="0.25">
      <c r="A10" s="78">
        <v>6</v>
      </c>
      <c r="B10" s="46" t="s">
        <v>141</v>
      </c>
      <c r="C10" s="46" t="s">
        <v>68</v>
      </c>
      <c r="D10" s="23">
        <v>28.96</v>
      </c>
      <c r="E10" s="47">
        <f t="shared" si="0"/>
        <v>223.33302694753257</v>
      </c>
      <c r="F10" s="22">
        <v>9.67</v>
      </c>
      <c r="G10" s="47">
        <f t="shared" si="1"/>
        <v>406.61435997164278</v>
      </c>
      <c r="H10" s="24">
        <v>130</v>
      </c>
      <c r="I10" s="47">
        <f t="shared" si="2"/>
        <v>409.31665113934156</v>
      </c>
      <c r="J10" s="23"/>
      <c r="K10" s="47">
        <f t="shared" si="3"/>
        <v>0</v>
      </c>
      <c r="L10" s="36">
        <v>2</v>
      </c>
      <c r="M10" s="27" t="s">
        <v>11</v>
      </c>
      <c r="N10" s="34">
        <v>52.2</v>
      </c>
      <c r="O10" s="47">
        <f t="shared" si="4"/>
        <v>23.997593402712258</v>
      </c>
      <c r="P10" s="48">
        <f t="shared" si="5"/>
        <v>1063.2616314612292</v>
      </c>
    </row>
    <row r="11" spans="1:20" x14ac:dyDescent="0.25">
      <c r="A11" s="78"/>
      <c r="B11" s="46"/>
      <c r="C11" s="46"/>
      <c r="D11" s="23"/>
      <c r="E11" s="47"/>
      <c r="F11" s="22"/>
      <c r="G11" s="47"/>
      <c r="H11" s="24"/>
      <c r="I11" s="47"/>
      <c r="J11" s="23"/>
      <c r="K11" s="47"/>
      <c r="L11" s="36"/>
      <c r="M11" s="27"/>
      <c r="N11" s="34"/>
      <c r="O11" s="47"/>
      <c r="P11" s="48">
        <f>SUM(P5:P8)</f>
        <v>6451.8118036126762</v>
      </c>
    </row>
    <row r="12" spans="1:20" x14ac:dyDescent="0.25">
      <c r="A12" s="78"/>
      <c r="B12" s="46"/>
      <c r="C12" s="46"/>
      <c r="D12" s="23"/>
      <c r="E12" s="47"/>
      <c r="F12" s="22"/>
      <c r="G12" s="47"/>
      <c r="H12" s="24"/>
      <c r="I12" s="47"/>
      <c r="J12" s="23"/>
      <c r="K12" s="47"/>
      <c r="L12" s="36"/>
      <c r="M12" s="27"/>
      <c r="N12" s="34"/>
      <c r="O12" s="47"/>
      <c r="P12" s="48"/>
    </row>
    <row r="13" spans="1:20" x14ac:dyDescent="0.25">
      <c r="A13" s="78">
        <v>7</v>
      </c>
      <c r="B13" s="46" t="s">
        <v>146</v>
      </c>
      <c r="C13" s="46" t="s">
        <v>73</v>
      </c>
      <c r="D13" s="23">
        <v>28.42</v>
      </c>
      <c r="E13" s="47">
        <f t="shared" ref="E13:E18" si="6">IF(D13&lt;8,,IF(D13&lt;8,,SUM(7.86*(POWER((D13-8),1.1)))))</f>
        <v>217.01205401442812</v>
      </c>
      <c r="F13" s="22">
        <v>8.99</v>
      </c>
      <c r="G13" s="47">
        <f t="shared" ref="G13:G18" si="7">IF(F13&lt;0.1,,IF(F13&gt;13,,SUM(46.0849*(POWER((13-F13),1.81)))))</f>
        <v>569.1804358567731</v>
      </c>
      <c r="H13" s="24"/>
      <c r="I13" s="47">
        <f t="shared" ref="I13:I18" si="8">IF(H13&lt;75,,IF(H13&lt;75,,SUM(1.84523*(POWER((H13-75),1.348)))))</f>
        <v>0</v>
      </c>
      <c r="J13" s="23">
        <v>402</v>
      </c>
      <c r="K13" s="47">
        <f t="shared" ref="K13:K18" si="9">IF(J13&lt;210,,IF(J13&lt;210,,SUM(0.188807*(POWER((J13-210),1.41)))))</f>
        <v>312.9484638891966</v>
      </c>
      <c r="L13" s="36">
        <v>1</v>
      </c>
      <c r="M13" s="27" t="s">
        <v>11</v>
      </c>
      <c r="N13" s="34">
        <v>51.8</v>
      </c>
      <c r="O13" s="47">
        <f t="shared" ref="O13:O18" si="10">IF((L13*60+N13)&lt;0.1,,IF((L13*60+N13)&gt;185,,SUM(0.19889*(POWER((185-(L13*60+N13)),1.88)))))</f>
        <v>636.63979234898545</v>
      </c>
      <c r="P13" s="48">
        <f t="shared" ref="P13:P18" si="11">SUM(E13,G13,I13,K13,O13)</f>
        <v>1735.7807461093835</v>
      </c>
    </row>
    <row r="14" spans="1:20" x14ac:dyDescent="0.25">
      <c r="A14" s="78">
        <v>8</v>
      </c>
      <c r="B14" s="46" t="s">
        <v>145</v>
      </c>
      <c r="C14" s="46" t="s">
        <v>73</v>
      </c>
      <c r="D14" s="23">
        <v>41.53</v>
      </c>
      <c r="E14" s="47">
        <f t="shared" si="6"/>
        <v>374.45484551608541</v>
      </c>
      <c r="F14" s="22">
        <v>9.0399999999999991</v>
      </c>
      <c r="G14" s="47">
        <f t="shared" si="7"/>
        <v>556.39976254116709</v>
      </c>
      <c r="H14" s="24"/>
      <c r="I14" s="47">
        <f t="shared" si="8"/>
        <v>0</v>
      </c>
      <c r="J14" s="23">
        <v>387</v>
      </c>
      <c r="K14" s="47">
        <f t="shared" si="9"/>
        <v>279.03610254205324</v>
      </c>
      <c r="L14" s="36">
        <v>2</v>
      </c>
      <c r="M14" s="27" t="s">
        <v>11</v>
      </c>
      <c r="N14" s="34">
        <v>8.3000000000000007</v>
      </c>
      <c r="O14" s="47">
        <f t="shared" si="10"/>
        <v>393.86654957931069</v>
      </c>
      <c r="P14" s="48">
        <f t="shared" si="11"/>
        <v>1603.7572601786164</v>
      </c>
    </row>
    <row r="15" spans="1:20" x14ac:dyDescent="0.25">
      <c r="A15" s="78">
        <v>9</v>
      </c>
      <c r="B15" s="46" t="s">
        <v>137</v>
      </c>
      <c r="C15" s="46" t="s">
        <v>73</v>
      </c>
      <c r="D15" s="23">
        <v>26.21</v>
      </c>
      <c r="E15" s="47">
        <f t="shared" si="6"/>
        <v>191.32137191137153</v>
      </c>
      <c r="F15" s="22">
        <v>9.31</v>
      </c>
      <c r="G15" s="47">
        <f t="shared" si="7"/>
        <v>489.63941703860149</v>
      </c>
      <c r="H15" s="24"/>
      <c r="I15" s="47">
        <f t="shared" si="8"/>
        <v>0</v>
      </c>
      <c r="J15" s="23">
        <v>385</v>
      </c>
      <c r="K15" s="47">
        <f t="shared" si="9"/>
        <v>274.60076344711894</v>
      </c>
      <c r="L15" s="26">
        <v>1</v>
      </c>
      <c r="M15" s="27" t="s">
        <v>11</v>
      </c>
      <c r="N15" s="34">
        <v>52.7</v>
      </c>
      <c r="O15" s="47">
        <f t="shared" si="10"/>
        <v>622.00366930296616</v>
      </c>
      <c r="P15" s="48">
        <f t="shared" si="11"/>
        <v>1577.5652217000579</v>
      </c>
    </row>
    <row r="16" spans="1:20" x14ac:dyDescent="0.25">
      <c r="A16" s="78">
        <v>10</v>
      </c>
      <c r="B16" s="46" t="s">
        <v>138</v>
      </c>
      <c r="C16" s="46" t="s">
        <v>73</v>
      </c>
      <c r="D16" s="35">
        <v>35.369999999999997</v>
      </c>
      <c r="E16" s="47">
        <f t="shared" si="6"/>
        <v>299.51930766323585</v>
      </c>
      <c r="F16" s="22">
        <v>9.6199999999999992</v>
      </c>
      <c r="G16" s="47">
        <f t="shared" si="7"/>
        <v>417.7321266353656</v>
      </c>
      <c r="H16" s="24">
        <v>130</v>
      </c>
      <c r="I16" s="47">
        <f t="shared" si="8"/>
        <v>409.31665113934156</v>
      </c>
      <c r="J16" s="30"/>
      <c r="K16" s="47">
        <f t="shared" si="9"/>
        <v>0</v>
      </c>
      <c r="L16" s="26">
        <v>2</v>
      </c>
      <c r="M16" s="27" t="s">
        <v>11</v>
      </c>
      <c r="N16" s="34">
        <v>5.2</v>
      </c>
      <c r="O16" s="47">
        <f t="shared" si="10"/>
        <v>435.32255919439831</v>
      </c>
      <c r="P16" s="48">
        <f t="shared" si="11"/>
        <v>1561.8906446323413</v>
      </c>
    </row>
    <row r="17" spans="1:16" x14ac:dyDescent="0.25">
      <c r="A17" s="78">
        <v>11</v>
      </c>
      <c r="B17" s="46" t="s">
        <v>154</v>
      </c>
      <c r="C17" s="46" t="s">
        <v>73</v>
      </c>
      <c r="D17" s="23">
        <v>21.14</v>
      </c>
      <c r="E17" s="47">
        <f t="shared" si="6"/>
        <v>133.6218400009424</v>
      </c>
      <c r="F17" s="22">
        <v>8.84</v>
      </c>
      <c r="G17" s="47">
        <f t="shared" si="7"/>
        <v>608.29966582903626</v>
      </c>
      <c r="H17" s="24">
        <v>110</v>
      </c>
      <c r="I17" s="47">
        <f t="shared" si="8"/>
        <v>222.56364771754781</v>
      </c>
      <c r="J17" s="23"/>
      <c r="K17" s="47">
        <f t="shared" si="9"/>
        <v>0</v>
      </c>
      <c r="L17" s="36">
        <v>2</v>
      </c>
      <c r="M17" s="27" t="s">
        <v>11</v>
      </c>
      <c r="N17" s="34">
        <v>6.6</v>
      </c>
      <c r="O17" s="47">
        <f t="shared" si="10"/>
        <v>416.36009631823987</v>
      </c>
      <c r="P17" s="48">
        <f t="shared" si="11"/>
        <v>1380.8452498657664</v>
      </c>
    </row>
    <row r="18" spans="1:16" x14ac:dyDescent="0.25">
      <c r="A18" s="78">
        <v>12</v>
      </c>
      <c r="B18" s="46" t="s">
        <v>163</v>
      </c>
      <c r="C18" s="46" t="s">
        <v>73</v>
      </c>
      <c r="D18" s="23">
        <v>38.75</v>
      </c>
      <c r="E18" s="47">
        <f t="shared" si="6"/>
        <v>340.44909038347316</v>
      </c>
      <c r="F18" s="22">
        <v>9.81</v>
      </c>
      <c r="G18" s="47">
        <f t="shared" si="7"/>
        <v>376.20086152721171</v>
      </c>
      <c r="H18" s="24"/>
      <c r="I18" s="47">
        <f t="shared" si="8"/>
        <v>0</v>
      </c>
      <c r="J18" s="23">
        <v>354</v>
      </c>
      <c r="K18" s="47">
        <f t="shared" si="9"/>
        <v>208.59755108137924</v>
      </c>
      <c r="L18" s="36">
        <v>2</v>
      </c>
      <c r="M18" s="27" t="s">
        <v>11</v>
      </c>
      <c r="N18" s="34">
        <v>10.199999999999999</v>
      </c>
      <c r="O18" s="47">
        <f t="shared" si="10"/>
        <v>369.41999467123003</v>
      </c>
      <c r="P18" s="48">
        <f t="shared" si="11"/>
        <v>1294.6674976632942</v>
      </c>
    </row>
    <row r="19" spans="1:16" x14ac:dyDescent="0.25">
      <c r="A19" s="78"/>
      <c r="B19" s="46"/>
      <c r="C19" s="46"/>
      <c r="D19" s="23"/>
      <c r="E19" s="47"/>
      <c r="F19" s="22"/>
      <c r="G19" s="47"/>
      <c r="H19" s="24"/>
      <c r="I19" s="47"/>
      <c r="J19" s="23"/>
      <c r="K19" s="47"/>
      <c r="L19" s="36"/>
      <c r="M19" s="27"/>
      <c r="N19" s="34"/>
      <c r="O19" s="47"/>
      <c r="P19" s="48">
        <f>SUM(P13:P16)</f>
        <v>6478.9938726204</v>
      </c>
    </row>
    <row r="20" spans="1:16" x14ac:dyDescent="0.25">
      <c r="A20" s="78"/>
      <c r="B20" s="46"/>
      <c r="C20" s="46"/>
      <c r="D20" s="23"/>
      <c r="E20" s="47"/>
      <c r="F20" s="22"/>
      <c r="G20" s="47"/>
      <c r="H20" s="24"/>
      <c r="I20" s="47"/>
      <c r="J20" s="23"/>
      <c r="K20" s="47"/>
      <c r="L20" s="36"/>
      <c r="M20" s="27"/>
      <c r="N20" s="34"/>
      <c r="O20" s="47"/>
      <c r="P20" s="48"/>
    </row>
    <row r="21" spans="1:16" x14ac:dyDescent="0.25">
      <c r="A21" s="78">
        <v>13</v>
      </c>
      <c r="B21" s="46" t="s">
        <v>150</v>
      </c>
      <c r="C21" s="46" t="s">
        <v>135</v>
      </c>
      <c r="D21" s="23">
        <v>17.64</v>
      </c>
      <c r="E21" s="47">
        <f>IF(D21&lt;8,,IF(D21&lt;8,,SUM(7.86*(POWER((D21-8),1.1)))))</f>
        <v>95.040187258587579</v>
      </c>
      <c r="F21" s="22">
        <v>9.6300000000000008</v>
      </c>
      <c r="G21" s="47">
        <f>IF(F21&lt;0.1,,IF(F21&gt;13,,SUM(46.0849*(POWER((13-F21),1.81)))))</f>
        <v>415.49783963150725</v>
      </c>
      <c r="H21" s="24">
        <v>114</v>
      </c>
      <c r="I21" s="47">
        <f>IF(H21&lt;75,,IF(H21&lt;75,,SUM(1.84523*(POWER((H21-75),1.348)))))</f>
        <v>257.51681783517006</v>
      </c>
      <c r="J21" s="23"/>
      <c r="K21" s="47">
        <f>IF(J21&lt;210,,IF(J21&lt;210,,SUM(0.188807*(POWER((J21-210),1.41)))))</f>
        <v>0</v>
      </c>
      <c r="L21" s="36">
        <v>1</v>
      </c>
      <c r="M21" s="27" t="s">
        <v>11</v>
      </c>
      <c r="N21" s="34">
        <v>51.6</v>
      </c>
      <c r="O21" s="47">
        <f>IF((L21*60+N21)&lt;0.1,,IF((L21*60+N21)&gt;185,,SUM(0.19889*(POWER((185-(L21*60+N21)),1.88)))))</f>
        <v>639.91389488448033</v>
      </c>
      <c r="P21" s="48">
        <f>SUM(E21,G21,I21,K21,O21)</f>
        <v>1407.9687396097452</v>
      </c>
    </row>
    <row r="22" spans="1:16" x14ac:dyDescent="0.25">
      <c r="A22" s="78">
        <v>14</v>
      </c>
      <c r="B22" s="46" t="s">
        <v>144</v>
      </c>
      <c r="C22" s="46" t="s">
        <v>135</v>
      </c>
      <c r="D22" s="23">
        <v>24.88</v>
      </c>
      <c r="E22" s="47">
        <f>IF(D22&lt;8,,IF(D22&lt;8,,SUM(7.86*(POWER((D22-8),1.1)))))</f>
        <v>176.00792888840468</v>
      </c>
      <c r="F22" s="22">
        <v>10.1</v>
      </c>
      <c r="G22" s="47">
        <f>IF(F22&lt;0.1,,IF(F22&gt;13,,SUM(46.0849*(POWER((13-F22),1.81)))))</f>
        <v>316.5913360585314</v>
      </c>
      <c r="H22" s="24">
        <v>118</v>
      </c>
      <c r="I22" s="47">
        <f>IF(H22&lt;75,,IF(H22&lt;75,,SUM(1.84523*(POWER((H22-75),1.348)))))</f>
        <v>293.74195766575781</v>
      </c>
      <c r="J22" s="23"/>
      <c r="K22" s="47">
        <f>IF(J22&lt;210,,IF(J22&lt;210,,SUM(0.188807*(POWER((J22-210),1.41)))))</f>
        <v>0</v>
      </c>
      <c r="L22" s="36">
        <v>2</v>
      </c>
      <c r="M22" s="27" t="s">
        <v>11</v>
      </c>
      <c r="N22" s="34">
        <v>14.4</v>
      </c>
      <c r="O22" s="47">
        <f>IF((L22*60+N22)&lt;0.1,,IF((L22*60+N22)&gt;185,,SUM(0.19889*(POWER((185-(L22*60+N22)),1.88)))))</f>
        <v>317.99179880449742</v>
      </c>
      <c r="P22" s="48">
        <f>SUM(E22,G22,I22,K22,O22)</f>
        <v>1104.3330214171913</v>
      </c>
    </row>
    <row r="23" spans="1:16" x14ac:dyDescent="0.25">
      <c r="A23" s="78">
        <v>15</v>
      </c>
      <c r="B23" s="46" t="s">
        <v>140</v>
      </c>
      <c r="C23" s="46" t="s">
        <v>135</v>
      </c>
      <c r="D23" s="35">
        <v>27.36</v>
      </c>
      <c r="E23" s="47">
        <f>IF(D23&lt;8,,IF(D23&lt;8,,SUM(7.86*(POWER((D23-8),1.1)))))</f>
        <v>204.65315031138502</v>
      </c>
      <c r="F23" s="22">
        <v>10.07</v>
      </c>
      <c r="G23" s="47">
        <f>IF(F23&lt;0.1,,IF(F23&gt;13,,SUM(46.0849*(POWER((13-F23),1.81)))))</f>
        <v>322.54405553698945</v>
      </c>
      <c r="H23" s="24"/>
      <c r="I23" s="47">
        <f>IF(H23&lt;75,,IF(H23&lt;75,,SUM(1.84523*(POWER((H23-75),1.348)))))</f>
        <v>0</v>
      </c>
      <c r="J23" s="23">
        <v>345</v>
      </c>
      <c r="K23" s="47">
        <f>IF(J23&lt;210,,IF(J23&lt;210,,SUM(0.188807*(POWER((J23-210),1.41)))))</f>
        <v>190.453389085374</v>
      </c>
      <c r="L23" s="36">
        <v>2</v>
      </c>
      <c r="M23" s="27" t="s">
        <v>11</v>
      </c>
      <c r="N23" s="34">
        <v>13.7</v>
      </c>
      <c r="O23" s="47">
        <f>IF((L23*60+N23)&lt;0.1,,IF((L23*60+N23)&gt;185,,SUM(0.19889*(POWER((185-(L23*60+N23)),1.88)))))</f>
        <v>326.31241255298914</v>
      </c>
      <c r="P23" s="48">
        <f>SUM(E23,G23,I23,K23,O23)</f>
        <v>1043.9630074867375</v>
      </c>
    </row>
    <row r="24" spans="1:16" x14ac:dyDescent="0.25">
      <c r="A24" s="78">
        <v>16</v>
      </c>
      <c r="B24" s="46" t="s">
        <v>148</v>
      </c>
      <c r="C24" s="46" t="s">
        <v>135</v>
      </c>
      <c r="D24" s="23">
        <v>27.73</v>
      </c>
      <c r="E24" s="47">
        <f>IF(D24&lt;8,,IF(D24&lt;8,,SUM(7.86*(POWER((D24-8),1.1)))))</f>
        <v>208.95960556560095</v>
      </c>
      <c r="F24" s="22">
        <v>9.92</v>
      </c>
      <c r="G24" s="47">
        <f>IF(F24&lt;0.1,,IF(F24&gt;13,,SUM(46.0849*(POWER((13-F24),1.81)))))</f>
        <v>353.04937443874479</v>
      </c>
      <c r="H24" s="24"/>
      <c r="I24" s="47">
        <f>IF(H24&lt;75,,IF(H24&lt;75,,SUM(1.84523*(POWER((H24-75),1.348)))))</f>
        <v>0</v>
      </c>
      <c r="J24" s="23">
        <v>333</v>
      </c>
      <c r="K24" s="47">
        <f>IF(J24&lt;210,,IF(J24&lt;210,,SUM(0.188807*(POWER((J24-210),1.41)))))</f>
        <v>167.02608392506687</v>
      </c>
      <c r="L24" s="36">
        <v>2</v>
      </c>
      <c r="M24" s="27" t="s">
        <v>11</v>
      </c>
      <c r="N24" s="34">
        <v>20.05</v>
      </c>
      <c r="O24" s="47">
        <f>IF((L24*60+N24)&lt;0.1,,IF((L24*60+N24)&gt;185,,SUM(0.19889*(POWER((185-(L24*60+N24)),1.88)))))</f>
        <v>254.5333986045149</v>
      </c>
      <c r="P24" s="48">
        <f>SUM(E24,G24,I24,K24,O24)</f>
        <v>983.56846253392757</v>
      </c>
    </row>
    <row r="25" spans="1:16" x14ac:dyDescent="0.25">
      <c r="A25" s="78">
        <v>17</v>
      </c>
      <c r="B25" s="46" t="s">
        <v>156</v>
      </c>
      <c r="C25" s="46" t="s">
        <v>135</v>
      </c>
      <c r="D25" s="23">
        <v>25.65</v>
      </c>
      <c r="E25" s="47">
        <f>IF(D25&lt;8,,IF(D25&lt;8,,SUM(7.86*(POWER((D25-8),1.1)))))</f>
        <v>184.85947986416494</v>
      </c>
      <c r="F25" s="22">
        <v>10.5</v>
      </c>
      <c r="G25" s="47">
        <f>IF(F25&lt;0.1,,IF(F25&gt;13,,SUM(46.0849*(POWER((13-F25),1.81)))))</f>
        <v>242.00819088885308</v>
      </c>
      <c r="H25" s="24"/>
      <c r="I25" s="47">
        <f>IF(H25&lt;75,,IF(H25&lt;75,,SUM(1.84523*(POWER((H25-75),1.348)))))</f>
        <v>0</v>
      </c>
      <c r="J25" s="23">
        <v>314</v>
      </c>
      <c r="K25" s="47">
        <f>IF(J25&lt;210,,IF(J25&lt;210,,SUM(0.188807*(POWER((J25-210),1.41)))))</f>
        <v>131.83632856306437</v>
      </c>
      <c r="L25" s="36">
        <v>2</v>
      </c>
      <c r="M25" s="27" t="s">
        <v>11</v>
      </c>
      <c r="N25" s="34">
        <v>14.7</v>
      </c>
      <c r="O25" s="47">
        <f>IF((L25*60+N25)&lt;0.1,,IF((L25*60+N25)&gt;185,,SUM(0.19889*(POWER((185-(L25*60+N25)),1.88)))))</f>
        <v>314.45663278336446</v>
      </c>
      <c r="P25" s="48">
        <f>SUM(E25,G25,I25,K25,O25)</f>
        <v>873.16063209944696</v>
      </c>
    </row>
    <row r="26" spans="1:16" x14ac:dyDescent="0.25">
      <c r="A26" s="78"/>
      <c r="B26" s="46"/>
      <c r="C26" s="46"/>
      <c r="D26" s="23"/>
      <c r="E26" s="47"/>
      <c r="F26" s="22"/>
      <c r="G26" s="47"/>
      <c r="H26" s="24"/>
      <c r="I26" s="47"/>
      <c r="J26" s="23"/>
      <c r="K26" s="47"/>
      <c r="L26" s="36"/>
      <c r="M26" s="27"/>
      <c r="N26" s="34"/>
      <c r="O26" s="47"/>
      <c r="P26" s="48">
        <f>SUM(P21:P24)</f>
        <v>4539.8332310476007</v>
      </c>
    </row>
    <row r="27" spans="1:16" x14ac:dyDescent="0.25">
      <c r="A27" s="78"/>
      <c r="B27" s="46"/>
      <c r="C27" s="46"/>
      <c r="D27" s="23"/>
      <c r="E27" s="47"/>
      <c r="F27" s="22"/>
      <c r="G27" s="47"/>
      <c r="H27" s="24"/>
      <c r="I27" s="47"/>
      <c r="J27" s="23"/>
      <c r="K27" s="47"/>
      <c r="L27" s="36"/>
      <c r="M27" s="27"/>
      <c r="N27" s="34"/>
      <c r="O27" s="47"/>
      <c r="P27" s="48"/>
    </row>
    <row r="28" spans="1:16" x14ac:dyDescent="0.25">
      <c r="A28" s="78">
        <v>18</v>
      </c>
      <c r="B28" s="46" t="s">
        <v>149</v>
      </c>
      <c r="C28" s="46" t="s">
        <v>113</v>
      </c>
      <c r="D28" s="23">
        <v>47.43</v>
      </c>
      <c r="E28" s="47">
        <f>IF(D28&lt;8,,IF(D28&lt;8,,SUM(7.86*(POWER((D28-8),1.1)))))</f>
        <v>447.54014765442514</v>
      </c>
      <c r="F28" s="22">
        <v>9.34</v>
      </c>
      <c r="G28" s="47">
        <f>IF(F28&lt;0.1,,IF(F28&gt;13,,SUM(46.0849*(POWER((13-F28),1.81)))))</f>
        <v>482.45789096437073</v>
      </c>
      <c r="H28" s="24">
        <v>122</v>
      </c>
      <c r="I28" s="47">
        <f>IF(H28&lt;75,,IF(H28&lt;75,,SUM(1.84523*(POWER((H28-75),1.348)))))</f>
        <v>331.16041587234321</v>
      </c>
      <c r="J28" s="23"/>
      <c r="K28" s="47">
        <f>IF(J28&lt;210,,IF(J28&lt;210,,SUM(0.188807*(POWER((J28-210),1.41)))))</f>
        <v>0</v>
      </c>
      <c r="L28" s="36">
        <v>1</v>
      </c>
      <c r="M28" s="27" t="s">
        <v>11</v>
      </c>
      <c r="N28" s="34">
        <v>59.8</v>
      </c>
      <c r="O28" s="47">
        <f>IF((L28*60+N28)&lt;0.1,,IF((L28*60+N28)&gt;185,,SUM(0.19889*(POWER((185-(L28*60+N28)),1.88)))))</f>
        <v>512.15147489362721</v>
      </c>
      <c r="P28" s="48">
        <f>SUM(E28,G28,I28,K28,O28)</f>
        <v>1773.3099293847663</v>
      </c>
    </row>
    <row r="29" spans="1:16" x14ac:dyDescent="0.25">
      <c r="A29" s="78">
        <v>19</v>
      </c>
      <c r="B29" s="39" t="s">
        <v>139</v>
      </c>
      <c r="C29" s="39" t="s">
        <v>113</v>
      </c>
      <c r="D29" s="11">
        <v>33.82</v>
      </c>
      <c r="E29" s="41">
        <f>IF(D29&lt;8,,IF(D29&lt;8,,SUM(7.86*(POWER((D29-8),1.1)))))</f>
        <v>280.91466232087208</v>
      </c>
      <c r="F29" s="10">
        <v>9.4700000000000006</v>
      </c>
      <c r="G29" s="41">
        <f>IF(F29&lt;0.1,,IF(F29&gt;13,,SUM(46.0849*(POWER((13-F29),1.81)))))</f>
        <v>451.88805984509804</v>
      </c>
      <c r="H29" s="12"/>
      <c r="I29" s="41">
        <f>IF(H29&lt;75,,IF(H29&lt;75,,SUM(1.84523*(POWER((H29-75),1.348)))))</f>
        <v>0</v>
      </c>
      <c r="J29" s="17">
        <v>391</v>
      </c>
      <c r="K29" s="41">
        <f>IF(J29&lt;210,,IF(J29&lt;210,,SUM(0.188807*(POWER((J29-210),1.41)))))</f>
        <v>287.96843239764343</v>
      </c>
      <c r="L29" s="14">
        <v>2</v>
      </c>
      <c r="M29" s="15" t="s">
        <v>11</v>
      </c>
      <c r="N29" s="38">
        <v>1.7</v>
      </c>
      <c r="O29" s="41">
        <f>IF((L29*60+N29)&lt;0.1,,IF((L29*60+N29)&gt;185,,SUM(0.19889*(POWER((185-(L29*60+N29)),1.88)))))</f>
        <v>484.45330447584598</v>
      </c>
      <c r="P29" s="42">
        <f>SUM(E29,G29,I29,K29,O29)</f>
        <v>1505.2244590394596</v>
      </c>
    </row>
    <row r="30" spans="1:16" x14ac:dyDescent="0.25">
      <c r="A30" s="78">
        <v>20</v>
      </c>
      <c r="B30" s="46" t="s">
        <v>142</v>
      </c>
      <c r="C30" s="46" t="s">
        <v>113</v>
      </c>
      <c r="D30" s="23">
        <v>23.03</v>
      </c>
      <c r="E30" s="47">
        <f>IF(D30&lt;8,,IF(D30&lt;8,,SUM(7.86*(POWER((D30-8),1.1)))))</f>
        <v>154.90927617917262</v>
      </c>
      <c r="F30" s="22">
        <v>9.3000000000000007</v>
      </c>
      <c r="G30" s="47">
        <f>IF(F30&lt;0.1,,IF(F30&gt;13,,SUM(46.0849*(POWER((13-F30),1.81)))))</f>
        <v>492.04380698039967</v>
      </c>
      <c r="H30" s="24"/>
      <c r="I30" s="47">
        <f>IF(H30&lt;75,,IF(H30&lt;75,,SUM(1.84523*(POWER((H30-75),1.348)))))</f>
        <v>0</v>
      </c>
      <c r="J30" s="23">
        <v>363</v>
      </c>
      <c r="K30" s="47">
        <f>IF(J30&lt;210,,IF(J30&lt;210,,SUM(0.188807*(POWER((J30-210),1.41)))))</f>
        <v>227.21291274034652</v>
      </c>
      <c r="L30" s="36">
        <v>2</v>
      </c>
      <c r="M30" s="27" t="s">
        <v>11</v>
      </c>
      <c r="N30" s="34">
        <v>1.9</v>
      </c>
      <c r="O30" s="47">
        <f>IF((L30*60+N30)&lt;0.1,,IF((L30*60+N30)&gt;185,,SUM(0.19889*(POWER((185-(L30*60+N30)),1.88)))))</f>
        <v>481.57966816674377</v>
      </c>
      <c r="P30" s="48">
        <f>SUM(E30,G30,I30,K30,O30)</f>
        <v>1355.7456640666626</v>
      </c>
    </row>
    <row r="31" spans="1:16" x14ac:dyDescent="0.25">
      <c r="A31" s="78">
        <v>21</v>
      </c>
      <c r="B31" s="61" t="s">
        <v>153</v>
      </c>
      <c r="C31" s="61" t="s">
        <v>113</v>
      </c>
      <c r="D31" s="74">
        <v>23.2</v>
      </c>
      <c r="E31" s="64">
        <f>IF(D31&lt;8,,IF(D31&lt;8,,SUM(7.86*(POWER((D31-8),1.1)))))</f>
        <v>156.83771009851881</v>
      </c>
      <c r="F31" s="65">
        <v>9.4</v>
      </c>
      <c r="G31" s="64">
        <f>IF(F31&lt;0.1,,IF(F31&gt;13,,SUM(46.0849*(POWER((13-F31),1.81)))))</f>
        <v>468.23748220687145</v>
      </c>
      <c r="H31" s="75"/>
      <c r="I31" s="64">
        <f>IF(H31&lt;75,,IF(H31&lt;75,,SUM(1.84523*(POWER((H31-75),1.348)))))</f>
        <v>0</v>
      </c>
      <c r="J31" s="74">
        <v>353</v>
      </c>
      <c r="K31" s="64">
        <f>IF(J31&lt;210,,IF(J31&lt;210,,SUM(0.188807*(POWER((J31-210),1.41)))))</f>
        <v>206.55794512681774</v>
      </c>
      <c r="L31" s="79">
        <v>2</v>
      </c>
      <c r="M31" s="58" t="s">
        <v>11</v>
      </c>
      <c r="N31" s="59">
        <v>4.4000000000000004</v>
      </c>
      <c r="O31" s="64">
        <f>IF((L31*60+N31)&lt;0.1,,IF((L31*60+N31)&gt;185,,SUM(0.19889*(POWER((185-(L31*60+N31)),1.88)))))</f>
        <v>446.33555208481596</v>
      </c>
      <c r="P31" s="60">
        <f>SUM(E31,G31,I31,K31,O31)</f>
        <v>1277.9686895170239</v>
      </c>
    </row>
    <row r="32" spans="1:16" x14ac:dyDescent="0.25">
      <c r="A32" s="78">
        <v>22</v>
      </c>
      <c r="B32" s="46" t="s">
        <v>155</v>
      </c>
      <c r="C32" s="46" t="s">
        <v>113</v>
      </c>
      <c r="D32" s="23">
        <v>18.2</v>
      </c>
      <c r="E32" s="47">
        <f>IF(D32&lt;8,,IF(D32&lt;8,,SUM(7.86*(POWER((D32-8),1.1)))))</f>
        <v>101.13063518397945</v>
      </c>
      <c r="F32" s="22">
        <v>9.69</v>
      </c>
      <c r="G32" s="47">
        <f>IF(F32&lt;0.1,,IF(F32&gt;13,,SUM(46.0849*(POWER((13-F32),1.81)))))</f>
        <v>402.20486383212733</v>
      </c>
      <c r="H32" s="24">
        <v>126</v>
      </c>
      <c r="I32" s="47">
        <f>IF(H32&lt;75,,IF(H32&lt;75,,SUM(1.84523*(POWER((H32-75),1.348)))))</f>
        <v>369.70481276350023</v>
      </c>
      <c r="J32" s="23"/>
      <c r="K32" s="47">
        <f>IF(J32&lt;210,,IF(J32&lt;210,,SUM(0.188807*(POWER((J32-210),1.41)))))</f>
        <v>0</v>
      </c>
      <c r="L32" s="36">
        <v>2</v>
      </c>
      <c r="M32" s="27" t="s">
        <v>11</v>
      </c>
      <c r="N32" s="34">
        <v>8.6</v>
      </c>
      <c r="O32" s="47">
        <f>IF((L32*60+N32)&lt;0.1,,IF((L32*60+N32)&gt;185,,SUM(0.19889*(POWER((185-(L32*60+N32)),1.88)))))</f>
        <v>389.95784638145608</v>
      </c>
      <c r="P32" s="48">
        <f>SUM(E32,G32,I32,K32,O32)</f>
        <v>1262.9981581610632</v>
      </c>
    </row>
    <row r="33" spans="16:16" x14ac:dyDescent="0.25">
      <c r="P33" s="70">
        <f>SUM(P28:P31)</f>
        <v>5912.2487420079124</v>
      </c>
    </row>
  </sheetData>
  <sortState ref="S4:T7">
    <sortCondition descending="1" ref="T4:T7"/>
  </sortState>
  <mergeCells count="1">
    <mergeCell ref="L4:N4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Star. žáci</vt:lpstr>
      <vt:lpstr>St. žáci_DR</vt:lpstr>
      <vt:lpstr>Star. žákyně</vt:lpstr>
      <vt:lpstr>St. žákyně_DR</vt:lpstr>
      <vt:lpstr>Ml. žáci</vt:lpstr>
      <vt:lpstr>Ml. žáci_DR</vt:lpstr>
      <vt:lpstr>Ml. žákyně</vt:lpstr>
      <vt:lpstr>ML. žákyně_DR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DELL</cp:lastModifiedBy>
  <cp:lastPrinted>2019-10-15T11:43:22Z</cp:lastPrinted>
  <dcterms:created xsi:type="dcterms:W3CDTF">2019-10-14T08:13:34Z</dcterms:created>
  <dcterms:modified xsi:type="dcterms:W3CDTF">2019-10-15T16:17:46Z</dcterms:modified>
</cp:coreProperties>
</file>